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grech012\Desktop\"/>
    </mc:Choice>
  </mc:AlternateContent>
  <xr:revisionPtr revIDLastSave="0" documentId="13_ncr:1_{37E73DAB-1ED8-456E-BB87-14A4B788EB0E}" xr6:coauthVersionLast="47" xr6:coauthVersionMax="47" xr10:uidLastSave="{00000000-0000-0000-0000-000000000000}"/>
  <bookViews>
    <workbookView xWindow="-120" yWindow="-120" windowWidth="20730" windowHeight="11040" tabRatio="702" activeTab="1" xr2:uid="{00000000-000D-0000-FFFF-FFFF00000000}"/>
  </bookViews>
  <sheets>
    <sheet name="Cover &amp; Table of Contents" sheetId="5" r:id="rId1"/>
    <sheet name="Overview" sheetId="4" r:id="rId2"/>
    <sheet name="Details" sheetId="1" r:id="rId3"/>
    <sheet name="Depreciation Schedule" sheetId="2" r:id="rId4"/>
  </sheets>
  <definedNames>
    <definedName name="_xlnm.Print_Area" localSheetId="0">'Cover &amp; Table of Contents'!$A:$F</definedName>
    <definedName name="_xlnm.Print_Area" localSheetId="3">'Depreciation Schedule'!$A$1:$O$30</definedName>
    <definedName name="_xlnm.Print_Area" localSheetId="2">Details!$A$1:$J$319</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8" i="1" l="1"/>
  <c r="F202" i="1"/>
  <c r="F197" i="1"/>
  <c r="C280" i="1" l="1"/>
  <c r="C240" i="1"/>
  <c r="C188" i="1"/>
  <c r="C144" i="1"/>
  <c r="C81" i="1"/>
  <c r="C34" i="1"/>
  <c r="C4" i="1"/>
  <c r="F77" i="1" l="1"/>
  <c r="D77" i="1"/>
  <c r="N25" i="2"/>
  <c r="M25" i="2"/>
  <c r="L25" i="2"/>
  <c r="K25" i="2"/>
  <c r="J25" i="2"/>
  <c r="I25" i="2"/>
  <c r="H25" i="2"/>
  <c r="G25" i="2"/>
  <c r="F25" i="2"/>
  <c r="O24" i="2"/>
  <c r="O23" i="2"/>
  <c r="O22" i="2"/>
  <c r="N19" i="2"/>
  <c r="M19" i="2"/>
  <c r="L19" i="2"/>
  <c r="K19" i="2"/>
  <c r="J19" i="2"/>
  <c r="I19" i="2"/>
  <c r="H19" i="2"/>
  <c r="G19" i="2"/>
  <c r="F19" i="2"/>
  <c r="O18" i="2"/>
  <c r="O17" i="2"/>
  <c r="N14" i="2"/>
  <c r="M14" i="2"/>
  <c r="L14" i="2"/>
  <c r="K14" i="2"/>
  <c r="J14" i="2"/>
  <c r="I14" i="2"/>
  <c r="H14" i="2"/>
  <c r="G14" i="2"/>
  <c r="F14" i="2"/>
  <c r="O13" i="2"/>
  <c r="O12" i="2"/>
  <c r="O11" i="2"/>
  <c r="G297" i="1"/>
  <c r="O19" i="2" l="1"/>
  <c r="O25" i="2"/>
  <c r="O14" i="2"/>
  <c r="I257" i="1" l="1"/>
  <c r="G257" i="1"/>
  <c r="J257" i="1" s="1"/>
  <c r="G210" i="1"/>
  <c r="J210" i="1" s="1"/>
  <c r="E27" i="2"/>
  <c r="E28" i="2"/>
  <c r="F28" i="2"/>
  <c r="E29" i="2"/>
  <c r="D25" i="2"/>
  <c r="D17" i="2"/>
  <c r="D11" i="2"/>
  <c r="D19" i="2"/>
  <c r="D14" i="2"/>
  <c r="E9" i="1"/>
  <c r="D9" i="1" s="1"/>
  <c r="D38" i="1" s="1"/>
  <c r="D72" i="1" s="1"/>
  <c r="G84" i="1"/>
  <c r="D84" i="1"/>
  <c r="E84" i="1" s="1"/>
  <c r="F9" i="1"/>
  <c r="F38" i="1" s="1"/>
  <c r="F72" i="1" s="1"/>
  <c r="H149" i="1" s="1"/>
  <c r="H193" i="1" s="1"/>
  <c r="E38" i="1"/>
  <c r="F25" i="5"/>
  <c r="J2" i="1" s="1"/>
  <c r="H274" i="1"/>
  <c r="H204" i="1"/>
  <c r="F23" i="1" s="1"/>
  <c r="H238" i="1"/>
  <c r="F24" i="1" s="1"/>
  <c r="H263" i="1"/>
  <c r="F25" i="1" s="1"/>
  <c r="H269" i="1"/>
  <c r="F26" i="1" s="1"/>
  <c r="H157" i="1"/>
  <c r="F14" i="1" s="1"/>
  <c r="H162" i="1"/>
  <c r="H167" i="1"/>
  <c r="F16" i="1" s="1"/>
  <c r="H173" i="1"/>
  <c r="F17" i="1" s="1"/>
  <c r="H184" i="1"/>
  <c r="F18" i="1" s="1"/>
  <c r="G312" i="1"/>
  <c r="G309" i="1"/>
  <c r="J309" i="1" s="1"/>
  <c r="G310" i="1"/>
  <c r="J310" i="1" s="1"/>
  <c r="G311" i="1"/>
  <c r="G313" i="1"/>
  <c r="J313" i="1" s="1"/>
  <c r="H312" i="1"/>
  <c r="H314" i="1" s="1"/>
  <c r="F52" i="1" s="1"/>
  <c r="I197" i="1"/>
  <c r="I198" i="1"/>
  <c r="I199" i="1"/>
  <c r="I200" i="1"/>
  <c r="I201" i="1"/>
  <c r="I202" i="1"/>
  <c r="I203" i="1"/>
  <c r="F314" i="1"/>
  <c r="E314" i="1"/>
  <c r="D312" i="1"/>
  <c r="D314" i="1" s="1"/>
  <c r="D52" i="1" s="1"/>
  <c r="D55" i="1" s="1"/>
  <c r="D75" i="1" s="1"/>
  <c r="D306" i="1"/>
  <c r="D47" i="1" s="1"/>
  <c r="I309" i="1"/>
  <c r="I310" i="1"/>
  <c r="I311" i="1"/>
  <c r="I313" i="1"/>
  <c r="D319" i="1"/>
  <c r="D60" i="1" s="1"/>
  <c r="H115" i="1"/>
  <c r="H117" i="1"/>
  <c r="H119" i="1"/>
  <c r="H122" i="1"/>
  <c r="H125" i="1"/>
  <c r="H126" i="1"/>
  <c r="H127" i="1"/>
  <c r="H128" i="1"/>
  <c r="H129" i="1"/>
  <c r="H132" i="1"/>
  <c r="H133" i="1"/>
  <c r="H134" i="1"/>
  <c r="H135" i="1"/>
  <c r="H88" i="1"/>
  <c r="H90" i="1"/>
  <c r="H92" i="1"/>
  <c r="H95" i="1"/>
  <c r="H96" i="1"/>
  <c r="H100" i="1"/>
  <c r="H101" i="1" s="1"/>
  <c r="H103" i="1"/>
  <c r="H105" i="1"/>
  <c r="H107" i="1"/>
  <c r="H109" i="1"/>
  <c r="G203" i="1"/>
  <c r="J203" i="1" s="1"/>
  <c r="G197" i="1"/>
  <c r="J197" i="1" s="1"/>
  <c r="H306" i="1"/>
  <c r="F47" i="1" s="1"/>
  <c r="H293" i="1"/>
  <c r="F45" i="1" s="1"/>
  <c r="D293" i="1"/>
  <c r="D45" i="1" s="1"/>
  <c r="O27" i="2"/>
  <c r="D42" i="1" s="1"/>
  <c r="I272" i="1"/>
  <c r="I273"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49" i="1"/>
  <c r="I250" i="1"/>
  <c r="I251" i="1"/>
  <c r="I252" i="1"/>
  <c r="I253" i="1"/>
  <c r="I254" i="1"/>
  <c r="I255" i="1"/>
  <c r="I256" i="1"/>
  <c r="I258" i="1"/>
  <c r="I259" i="1"/>
  <c r="I260" i="1"/>
  <c r="I261" i="1"/>
  <c r="I262" i="1"/>
  <c r="I266" i="1"/>
  <c r="I267" i="1"/>
  <c r="I268" i="1"/>
  <c r="I154" i="1"/>
  <c r="I155" i="1"/>
  <c r="I156" i="1"/>
  <c r="I160" i="1"/>
  <c r="I161" i="1"/>
  <c r="I165" i="1"/>
  <c r="I166" i="1"/>
  <c r="I170" i="1"/>
  <c r="I171" i="1"/>
  <c r="I172" i="1"/>
  <c r="I175" i="1"/>
  <c r="I176" i="1"/>
  <c r="I177" i="1"/>
  <c r="I178" i="1"/>
  <c r="I179" i="1"/>
  <c r="I180" i="1"/>
  <c r="I181" i="1"/>
  <c r="I182" i="1"/>
  <c r="I183" i="1"/>
  <c r="G266" i="1"/>
  <c r="J266" i="1" s="1"/>
  <c r="G267" i="1"/>
  <c r="J267" i="1" s="1"/>
  <c r="G268" i="1"/>
  <c r="J268" i="1" s="1"/>
  <c r="G249" i="1"/>
  <c r="J249" i="1" s="1"/>
  <c r="G250" i="1"/>
  <c r="J250" i="1" s="1"/>
  <c r="G251" i="1"/>
  <c r="J251" i="1" s="1"/>
  <c r="G252" i="1"/>
  <c r="J252" i="1" s="1"/>
  <c r="G253" i="1"/>
  <c r="J253" i="1" s="1"/>
  <c r="G254" i="1"/>
  <c r="J254" i="1" s="1"/>
  <c r="G255" i="1"/>
  <c r="J255" i="1" s="1"/>
  <c r="G256" i="1"/>
  <c r="J256" i="1" s="1"/>
  <c r="G258" i="1"/>
  <c r="J258" i="1" s="1"/>
  <c r="G259" i="1"/>
  <c r="J259" i="1" s="1"/>
  <c r="G260" i="1"/>
  <c r="J260" i="1" s="1"/>
  <c r="G261" i="1"/>
  <c r="J261" i="1" s="1"/>
  <c r="G262" i="1"/>
  <c r="J262" i="1" s="1"/>
  <c r="G207" i="1"/>
  <c r="J207" i="1" s="1"/>
  <c r="G208" i="1"/>
  <c r="J208" i="1" s="1"/>
  <c r="G209" i="1"/>
  <c r="J209" i="1" s="1"/>
  <c r="G211" i="1"/>
  <c r="J211" i="1" s="1"/>
  <c r="G212" i="1"/>
  <c r="J212" i="1" s="1"/>
  <c r="G213" i="1"/>
  <c r="J213" i="1" s="1"/>
  <c r="G214" i="1"/>
  <c r="J214" i="1" s="1"/>
  <c r="G215" i="1"/>
  <c r="J215" i="1" s="1"/>
  <c r="G216" i="1"/>
  <c r="J216" i="1" s="1"/>
  <c r="G217" i="1"/>
  <c r="J217" i="1" s="1"/>
  <c r="G218" i="1"/>
  <c r="J218" i="1" s="1"/>
  <c r="G219" i="1"/>
  <c r="J219" i="1" s="1"/>
  <c r="G220" i="1"/>
  <c r="J220" i="1" s="1"/>
  <c r="G221" i="1"/>
  <c r="J221" i="1" s="1"/>
  <c r="G222" i="1"/>
  <c r="J222" i="1" s="1"/>
  <c r="G223" i="1"/>
  <c r="J223" i="1" s="1"/>
  <c r="G224" i="1"/>
  <c r="J224" i="1" s="1"/>
  <c r="G225" i="1"/>
  <c r="J225" i="1" s="1"/>
  <c r="G226" i="1"/>
  <c r="J226" i="1" s="1"/>
  <c r="G227" i="1"/>
  <c r="J227" i="1" s="1"/>
  <c r="G228" i="1"/>
  <c r="J228" i="1" s="1"/>
  <c r="G229" i="1"/>
  <c r="J229" i="1" s="1"/>
  <c r="G230" i="1"/>
  <c r="J230" i="1" s="1"/>
  <c r="G231" i="1"/>
  <c r="J231" i="1" s="1"/>
  <c r="G232" i="1"/>
  <c r="J232" i="1" s="1"/>
  <c r="G233" i="1"/>
  <c r="J233" i="1" s="1"/>
  <c r="G234" i="1"/>
  <c r="J234" i="1" s="1"/>
  <c r="G235" i="1"/>
  <c r="J235" i="1" s="1"/>
  <c r="G236" i="1"/>
  <c r="J236" i="1" s="1"/>
  <c r="G237" i="1"/>
  <c r="J237" i="1" s="1"/>
  <c r="G198" i="1"/>
  <c r="J198" i="1" s="1"/>
  <c r="G199" i="1"/>
  <c r="J199" i="1" s="1"/>
  <c r="G200" i="1"/>
  <c r="J200" i="1" s="1"/>
  <c r="G201" i="1"/>
  <c r="J201" i="1" s="1"/>
  <c r="G202" i="1"/>
  <c r="J202" i="1" s="1"/>
  <c r="G154" i="1"/>
  <c r="E77" i="1" s="1"/>
  <c r="G155" i="1"/>
  <c r="J155" i="1" s="1"/>
  <c r="G156" i="1"/>
  <c r="J156" i="1" s="1"/>
  <c r="G160" i="1"/>
  <c r="J160" i="1" s="1"/>
  <c r="G161" i="1"/>
  <c r="J161" i="1" s="1"/>
  <c r="G165" i="1"/>
  <c r="G166" i="1"/>
  <c r="J166" i="1" s="1"/>
  <c r="G170" i="1"/>
  <c r="J170" i="1" s="1"/>
  <c r="G171" i="1"/>
  <c r="G172" i="1"/>
  <c r="J172" i="1" s="1"/>
  <c r="G175" i="1"/>
  <c r="J175" i="1" s="1"/>
  <c r="G176" i="1"/>
  <c r="J176" i="1" s="1"/>
  <c r="G177" i="1"/>
  <c r="J177" i="1" s="1"/>
  <c r="G178" i="1"/>
  <c r="J178" i="1" s="1"/>
  <c r="G179" i="1"/>
  <c r="J179" i="1" s="1"/>
  <c r="G180" i="1"/>
  <c r="J180" i="1" s="1"/>
  <c r="G181" i="1"/>
  <c r="J181" i="1" s="1"/>
  <c r="G182" i="1"/>
  <c r="J182" i="1" s="1"/>
  <c r="G183" i="1"/>
  <c r="J183" i="1" s="1"/>
  <c r="G290" i="1"/>
  <c r="J290" i="1" s="1"/>
  <c r="G291" i="1"/>
  <c r="J291" i="1" s="1"/>
  <c r="G292" i="1"/>
  <c r="J292" i="1" s="1"/>
  <c r="G298" i="1"/>
  <c r="J298" i="1" s="1"/>
  <c r="G299" i="1"/>
  <c r="J299" i="1" s="1"/>
  <c r="G300" i="1"/>
  <c r="J300" i="1" s="1"/>
  <c r="G301" i="1"/>
  <c r="J301" i="1" s="1"/>
  <c r="G305" i="1"/>
  <c r="G306" i="1" s="1"/>
  <c r="E47" i="1" s="1"/>
  <c r="D141" i="1" s="1"/>
  <c r="H141" i="1" s="1"/>
  <c r="G317" i="1"/>
  <c r="J317" i="1" s="1"/>
  <c r="G318" i="1"/>
  <c r="H302" i="1"/>
  <c r="F46" i="1" s="1"/>
  <c r="H319" i="1"/>
  <c r="F60" i="1" s="1"/>
  <c r="D302" i="1"/>
  <c r="D46" i="1" s="1"/>
  <c r="D157" i="1"/>
  <c r="D14" i="1" s="1"/>
  <c r="G274" i="1"/>
  <c r="G273" i="1"/>
  <c r="J273" i="1" s="1"/>
  <c r="G272" i="1"/>
  <c r="E238" i="1"/>
  <c r="D184" i="1"/>
  <c r="D18" i="1" s="1"/>
  <c r="F184" i="1"/>
  <c r="E184" i="1"/>
  <c r="F29" i="2"/>
  <c r="D101" i="1"/>
  <c r="D97" i="1"/>
  <c r="E136" i="1"/>
  <c r="D136" i="1"/>
  <c r="D130" i="1"/>
  <c r="F84" i="1"/>
  <c r="A24" i="5"/>
  <c r="D275" i="1"/>
  <c r="D27" i="1" s="1"/>
  <c r="D238" i="1"/>
  <c r="D24" i="1" s="1"/>
  <c r="F101" i="1"/>
  <c r="F97" i="1"/>
  <c r="D204" i="1"/>
  <c r="D173" i="1"/>
  <c r="D17" i="1" s="1"/>
  <c r="D167" i="1"/>
  <c r="D16" i="1" s="1"/>
  <c r="D162" i="1"/>
  <c r="D15" i="1" s="1"/>
  <c r="F263" i="1"/>
  <c r="E263" i="1"/>
  <c r="F238" i="1"/>
  <c r="F204" i="1"/>
  <c r="E204" i="1"/>
  <c r="D263" i="1"/>
  <c r="D25" i="1" s="1"/>
  <c r="D269" i="1"/>
  <c r="D26" i="1" s="1"/>
  <c r="E269" i="1"/>
  <c r="F269" i="1"/>
  <c r="A1" i="2"/>
  <c r="A1" i="1"/>
  <c r="A1" i="4"/>
  <c r="F319" i="1"/>
  <c r="E319" i="1"/>
  <c r="I317" i="1"/>
  <c r="I318" i="1"/>
  <c r="I299" i="1"/>
  <c r="F275" i="1"/>
  <c r="I290" i="1"/>
  <c r="E157" i="1"/>
  <c r="E162" i="1"/>
  <c r="E167" i="1"/>
  <c r="E173" i="1"/>
  <c r="F157" i="1"/>
  <c r="F162" i="1"/>
  <c r="F167" i="1"/>
  <c r="F173" i="1"/>
  <c r="E275" i="1"/>
  <c r="E101" i="1"/>
  <c r="E97" i="1"/>
  <c r="G101" i="1"/>
  <c r="G97" i="1"/>
  <c r="F306" i="1"/>
  <c r="E306" i="1"/>
  <c r="F302" i="1"/>
  <c r="E302" i="1"/>
  <c r="F293" i="1"/>
  <c r="E293" i="1"/>
  <c r="F136" i="1"/>
  <c r="E130" i="1"/>
  <c r="F130" i="1"/>
  <c r="G136" i="1"/>
  <c r="G130" i="1"/>
  <c r="I305" i="1"/>
  <c r="I306" i="1" s="1"/>
  <c r="J297" i="1"/>
  <c r="I297" i="1"/>
  <c r="I298" i="1"/>
  <c r="I300" i="1"/>
  <c r="I301" i="1"/>
  <c r="I291" i="1"/>
  <c r="I292" i="1"/>
  <c r="D22" i="2"/>
  <c r="J29" i="2"/>
  <c r="M29" i="2"/>
  <c r="K29" i="2"/>
  <c r="N29" i="2"/>
  <c r="G28" i="2"/>
  <c r="H28" i="2"/>
  <c r="I28" i="2"/>
  <c r="J28" i="2"/>
  <c r="K28" i="2"/>
  <c r="L28" i="2"/>
  <c r="M28" i="2"/>
  <c r="N28" i="2"/>
  <c r="I29" i="2"/>
  <c r="G29" i="2"/>
  <c r="I162" i="1" l="1"/>
  <c r="G15" i="1" s="1"/>
  <c r="J312" i="1"/>
  <c r="I319" i="1"/>
  <c r="J269" i="1"/>
  <c r="H26" i="1" s="1"/>
  <c r="G138" i="1"/>
  <c r="F138" i="1"/>
  <c r="H97" i="1"/>
  <c r="H111" i="1" s="1"/>
  <c r="J305" i="1"/>
  <c r="J306" i="1" s="1"/>
  <c r="G46" i="1"/>
  <c r="I173" i="1"/>
  <c r="G17" i="1" s="1"/>
  <c r="I293" i="1"/>
  <c r="F111" i="1"/>
  <c r="D49" i="1"/>
  <c r="D57" i="1" s="1"/>
  <c r="D62" i="1" s="1"/>
  <c r="D111" i="1"/>
  <c r="J162" i="1"/>
  <c r="H15" i="1" s="1"/>
  <c r="I167" i="1"/>
  <c r="G16" i="1" s="1"/>
  <c r="I204" i="1"/>
  <c r="G23" i="1" s="1"/>
  <c r="J293" i="1"/>
  <c r="G111" i="1"/>
  <c r="I302" i="1"/>
  <c r="G162" i="1"/>
  <c r="E15" i="1" s="1"/>
  <c r="G319" i="1"/>
  <c r="E60" i="1" s="1"/>
  <c r="H60" i="1" s="1"/>
  <c r="H47" i="1"/>
  <c r="E138" i="1"/>
  <c r="J263" i="1"/>
  <c r="H25" i="1" s="1"/>
  <c r="G52" i="1"/>
  <c r="G55" i="1" s="1"/>
  <c r="I312" i="1"/>
  <c r="I314" i="1" s="1"/>
  <c r="O2" i="2"/>
  <c r="H84" i="1"/>
  <c r="J302" i="1"/>
  <c r="H275" i="1"/>
  <c r="J274" i="1"/>
  <c r="I274" i="1"/>
  <c r="I275" i="1" s="1"/>
  <c r="G27" i="1" s="1"/>
  <c r="H286" i="1"/>
  <c r="H245" i="1"/>
  <c r="G263" i="1"/>
  <c r="E25" i="1" s="1"/>
  <c r="D186" i="1"/>
  <c r="G302" i="1"/>
  <c r="E46" i="1" s="1"/>
  <c r="H46" i="1" s="1"/>
  <c r="I269" i="1"/>
  <c r="G26" i="1" s="1"/>
  <c r="H136" i="1"/>
  <c r="D2" i="4"/>
  <c r="F49" i="1"/>
  <c r="F74" i="1" s="1"/>
  <c r="G184" i="1"/>
  <c r="E18" i="1" s="1"/>
  <c r="F186" i="1"/>
  <c r="J238" i="1"/>
  <c r="H24" i="1" s="1"/>
  <c r="H130" i="1"/>
  <c r="G269" i="1"/>
  <c r="E26" i="1" s="1"/>
  <c r="J318" i="1"/>
  <c r="J319" i="1" s="1"/>
  <c r="E111" i="1"/>
  <c r="D138" i="1"/>
  <c r="G293" i="1"/>
  <c r="E45" i="1" s="1"/>
  <c r="H45" i="1" s="1"/>
  <c r="I157" i="1"/>
  <c r="G14" i="1" s="1"/>
  <c r="I263" i="1"/>
  <c r="G25" i="1" s="1"/>
  <c r="I238" i="1"/>
  <c r="G24" i="1" s="1"/>
  <c r="J272" i="1"/>
  <c r="G275" i="1"/>
  <c r="E27" i="1" s="1"/>
  <c r="F55" i="1"/>
  <c r="L29" i="2"/>
  <c r="H29" i="2"/>
  <c r="O28" i="2"/>
  <c r="E42" i="1" s="1"/>
  <c r="G314" i="1"/>
  <c r="E52" i="1" s="1"/>
  <c r="E55" i="1" s="1"/>
  <c r="E75" i="1" s="1"/>
  <c r="J311" i="1"/>
  <c r="J314" i="1" s="1"/>
  <c r="E72" i="1"/>
  <c r="D149" i="1"/>
  <c r="G238" i="1"/>
  <c r="G204" i="1"/>
  <c r="E23" i="1" s="1"/>
  <c r="E186" i="1"/>
  <c r="F277" i="1"/>
  <c r="E277" i="1"/>
  <c r="J184" i="1"/>
  <c r="H18" i="1" s="1"/>
  <c r="J171" i="1"/>
  <c r="J173" i="1" s="1"/>
  <c r="H17" i="1" s="1"/>
  <c r="G173" i="1"/>
  <c r="E17" i="1" s="1"/>
  <c r="J165" i="1"/>
  <c r="J167" i="1" s="1"/>
  <c r="H16" i="1" s="1"/>
  <c r="G167" i="1"/>
  <c r="E16" i="1" s="1"/>
  <c r="G45" i="1"/>
  <c r="G60" i="1"/>
  <c r="J204" i="1"/>
  <c r="H23" i="1" s="1"/>
  <c r="D19" i="1"/>
  <c r="D23" i="1"/>
  <c r="D28" i="1" s="1"/>
  <c r="D277" i="1"/>
  <c r="J154" i="1"/>
  <c r="J157" i="1" s="1"/>
  <c r="G157" i="1"/>
  <c r="I184" i="1"/>
  <c r="G18" i="1" s="1"/>
  <c r="G47" i="1"/>
  <c r="F15" i="1"/>
  <c r="F19" i="1" s="1"/>
  <c r="H186" i="1"/>
  <c r="D74" i="1" l="1"/>
  <c r="D76" i="1" s="1"/>
  <c r="D79" i="1" s="1"/>
  <c r="G140" i="1"/>
  <c r="F140" i="1"/>
  <c r="E140" i="1"/>
  <c r="D140" i="1"/>
  <c r="D142" i="1" s="1"/>
  <c r="E141" i="1" s="1"/>
  <c r="G28" i="1"/>
  <c r="E49" i="1"/>
  <c r="E74" i="1" s="1"/>
  <c r="E76" i="1" s="1"/>
  <c r="E79" i="1" s="1"/>
  <c r="H49" i="1"/>
  <c r="H138" i="1"/>
  <c r="H140" i="1" s="1"/>
  <c r="H142" i="1" s="1"/>
  <c r="O29" i="2"/>
  <c r="F42" i="1" s="1"/>
  <c r="G42" i="1" s="1"/>
  <c r="I277" i="1"/>
  <c r="F27" i="1"/>
  <c r="F28" i="1" s="1"/>
  <c r="F30" i="1" s="1"/>
  <c r="F65" i="1" s="1"/>
  <c r="G65" i="1" s="1"/>
  <c r="H277" i="1"/>
  <c r="G49" i="1"/>
  <c r="G57" i="1" s="1"/>
  <c r="J275" i="1"/>
  <c r="H27" i="1" s="1"/>
  <c r="H28" i="1" s="1"/>
  <c r="E24" i="1"/>
  <c r="E28" i="1" s="1"/>
  <c r="G277" i="1"/>
  <c r="E14" i="1"/>
  <c r="E19" i="1" s="1"/>
  <c r="G186" i="1"/>
  <c r="G19" i="1"/>
  <c r="H14" i="1"/>
  <c r="H19" i="1" s="1"/>
  <c r="J186" i="1"/>
  <c r="D30" i="1"/>
  <c r="G149" i="1"/>
  <c r="G193" i="1" s="1"/>
  <c r="G245" i="1" s="1"/>
  <c r="E149" i="1"/>
  <c r="E193" i="1" s="1"/>
  <c r="F149" i="1"/>
  <c r="F193" i="1" s="1"/>
  <c r="D193" i="1"/>
  <c r="F75" i="1"/>
  <c r="F57" i="1"/>
  <c r="I186" i="1"/>
  <c r="H52" i="1"/>
  <c r="H55" i="1" s="1"/>
  <c r="E142" i="1" l="1"/>
  <c r="F141" i="1" s="1"/>
  <c r="F142" i="1" s="1"/>
  <c r="G141" i="1" s="1"/>
  <c r="G142" i="1" s="1"/>
  <c r="G30" i="1"/>
  <c r="H57" i="1"/>
  <c r="E57" i="1"/>
  <c r="E62" i="1" s="1"/>
  <c r="F62" i="1"/>
  <c r="F76" i="1"/>
  <c r="F79" i="1" s="1"/>
  <c r="G62" i="1"/>
  <c r="J277" i="1"/>
  <c r="H65" i="1"/>
  <c r="H42" i="1"/>
  <c r="H30" i="1"/>
  <c r="D245" i="1"/>
  <c r="D286" i="1"/>
  <c r="F245" i="1"/>
  <c r="F286" i="1"/>
  <c r="G286" i="1" s="1"/>
  <c r="E245" i="1"/>
  <c r="E286" i="1"/>
  <c r="E30" i="1"/>
  <c r="H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<sst xmlns="http://schemas.openxmlformats.org/spreadsheetml/2006/main" count="570" uniqueCount="349">
  <si>
    <t>Overview and Summary</t>
  </si>
  <si>
    <t>Income</t>
  </si>
  <si>
    <t xml:space="preserve"> </t>
  </si>
  <si>
    <t>Investment Income</t>
  </si>
  <si>
    <t>Expenditure</t>
  </si>
  <si>
    <t>DESCRIPTION</t>
  </si>
  <si>
    <t>BUDGET</t>
  </si>
  <si>
    <t>ACTUAL</t>
  </si>
  <si>
    <t>Non-current Assets</t>
  </si>
  <si>
    <t>Current Assets</t>
  </si>
  <si>
    <t>Receivables</t>
  </si>
  <si>
    <t>Reserves</t>
  </si>
  <si>
    <t>Bud-Bud</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</si>
  <si>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</si>
  <si>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</si>
  <si>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</si>
  <si>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</si>
  <si>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</si>
  <si>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</si>
  <si>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</si>
  <si>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</si>
  <si>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</si>
  <si>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</si>
  <si>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</si>
  <si>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</si>
  <si>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</si>
  <si>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</si>
  <si>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</si>
  <si>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</si>
  <si>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</si>
  <si>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</si>
  <si>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</si>
  <si>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</si>
  <si>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</si>
  <si>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</si>
  <si>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</si>
  <si>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</si>
  <si>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</si>
  <si>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</si>
  <si>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</si>
  <si>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Bud-Act</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</si>
  <si>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</si>
  <si>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</si>
  <si>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</si>
  <si>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</si>
  <si>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</si>
  <si>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</si>
  <si>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</si>
  <si>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</si>
  <si>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</si>
  <si>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</si>
  <si>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</si>
  <si>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</si>
  <si>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</si>
  <si>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</si>
  <si>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</si>
  <si>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</si>
  <si>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</si>
  <si>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</si>
  <si>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</si>
  <si>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</si>
  <si>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</si>
  <si>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</si>
  <si>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</si>
  <si>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</si>
  <si>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</si>
  <si>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</si>
  <si>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</si>
  <si>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</si>
  <si>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</si>
  <si>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</si>
  <si>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</si>
  <si>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QTR 4</t>
  </si>
  <si>
    <t>QTR 1</t>
  </si>
  <si>
    <t>QTR 2</t>
  </si>
  <si>
    <t>QTR 3</t>
  </si>
  <si>
    <t>JAN-MAR</t>
  </si>
  <si>
    <t>APR-JUN</t>
  </si>
  <si>
    <t>JUL-SEP</t>
  </si>
  <si>
    <t>OCT-DEC</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</si>
  <si>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</si>
  <si>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</si>
  <si>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</si>
  <si>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</si>
  <si>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</si>
  <si>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</si>
  <si>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</si>
  <si>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</si>
  <si>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</si>
  <si>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</si>
  <si>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</si>
  <si>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</si>
  <si>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</si>
  <si>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</si>
  <si>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</si>
  <si>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</si>
  <si>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</si>
  <si>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</si>
  <si>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</si>
  <si>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</si>
  <si>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</si>
  <si>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</si>
  <si>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Current portion of Long-Term Borrowings</t>
  </si>
  <si>
    <t>Long Term Borrowings</t>
  </si>
  <si>
    <t>Net Assets</t>
  </si>
  <si>
    <t>Retained Funds</t>
  </si>
  <si>
    <t>Financial Situation Indicator</t>
  </si>
  <si>
    <t>In terms of section 58 CAP 363</t>
  </si>
  <si>
    <t>Other Cash Inflows</t>
  </si>
  <si>
    <t>Bins on wheels</t>
  </si>
  <si>
    <t>Insurance</t>
  </si>
  <si>
    <t>FORECAST</t>
  </si>
  <si>
    <t>Twinning</t>
  </si>
  <si>
    <t>Contract &amp; Project Management</t>
  </si>
  <si>
    <t>Construction</t>
  </si>
  <si>
    <t xml:space="preserve">Improvements </t>
  </si>
  <si>
    <t>Bring in sites</t>
  </si>
  <si>
    <t>changes from</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</si>
  <si>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</si>
  <si>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</si>
  <si>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</si>
  <si>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</si>
  <si>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</si>
  <si>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</si>
  <si>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</si>
  <si>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</si>
  <si>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</si>
  <si>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</si>
  <si>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</si>
  <si>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</si>
  <si>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</si>
  <si>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</si>
  <si>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</si>
  <si>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</si>
  <si>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</si>
  <si>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</si>
  <si>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</si>
  <si>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</si>
  <si>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</si>
  <si>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</si>
  <si>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</si>
  <si>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</si>
  <si>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</si>
  <si>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</si>
  <si>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</si>
  <si>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</si>
  <si>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</si>
  <si>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</si>
  <si>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</si>
  <si>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</si>
  <si>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</si>
  <si>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</si>
  <si>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</si>
  <si>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</si>
  <si>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</si>
  <si>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</si>
  <si>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</si>
  <si>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</si>
  <si>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</si>
  <si>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</si>
  <si>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</si>
  <si>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</si>
  <si>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</si>
  <si>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</si>
  <si>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</si>
  <si>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</si>
  <si>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</si>
  <si>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</si>
  <si>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</si>
  <si>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</si>
  <si>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</si>
  <si>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</si>
  <si>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</si>
  <si>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</si>
  <si>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</si>
  <si>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</si>
  <si>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</si>
  <si>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</si>
  <si>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</si>
  <si>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</si>
  <si>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</si>
  <si>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</si>
  <si>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</si>
  <si>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</si>
  <si>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</si>
  <si>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</si>
  <si>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</si>
  <si>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</si>
  <si>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</si>
  <si>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</si>
  <si>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</si>
  <si>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</si>
  <si>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</si>
  <si>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</si>
  <si>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</si>
  <si>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</si>
  <si>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</si>
  <si>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</si>
  <si>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</si>
  <si>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</si>
  <si>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</si>
  <si>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</si>
  <si>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</si>
  <si>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</si>
  <si>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</si>
  <si>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</si>
  <si>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</si>
  <si>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</si>
  <si>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</si>
  <si>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</si>
  <si>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</si>
  <si>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</si>
  <si>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</si>
  <si>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</si>
  <si>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</si>
  <si>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</si>
  <si>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</si>
  <si>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</si>
  <si>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</si>
  <si>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</si>
  <si>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</si>
  <si>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</si>
  <si>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</si>
  <si>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</si>
  <si>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</si>
  <si>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</si>
  <si>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</si>
  <si>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</si>
  <si>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</si>
  <si>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</si>
  <si>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</si>
  <si>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</si>
  <si>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</si>
  <si>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</si>
  <si>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</si>
  <si>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</si>
  <si>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</si>
  <si>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</si>
  <si>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</si>
  <si>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</si>
  <si>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</si>
  <si>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</si>
  <si>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</si>
  <si>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</si>
  <si>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</si>
  <si>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</si>
  <si>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</si>
  <si>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</si>
  <si>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</si>
  <si>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as at</t>
  </si>
  <si>
    <t xml:space="preserve">as at </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</si>
  <si>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</si>
  <si>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</si>
  <si>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</si>
  <si>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</si>
  <si>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</si>
  <si>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</si>
  <si>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</si>
  <si>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</si>
  <si>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</si>
  <si>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</si>
  <si>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</si>
  <si>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</si>
  <si>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</si>
  <si>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</si>
  <si>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</si>
  <si>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</si>
  <si>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</si>
  <si>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</si>
  <si>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</si>
  <si>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</si>
  <si>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</si>
  <si>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</si>
  <si>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</si>
  <si>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</si>
  <si>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</si>
  <si>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</si>
  <si>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</si>
  <si>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D (B + C)</t>
  </si>
  <si>
    <t>E</t>
  </si>
  <si>
    <t>VARIANCE</t>
  </si>
  <si>
    <t>FSI</t>
  </si>
  <si>
    <t>F (E - A)</t>
  </si>
  <si>
    <t>G (E - D)</t>
  </si>
  <si>
    <t>Current Liabilities (14)</t>
  </si>
  <si>
    <t>Financial Year</t>
  </si>
  <si>
    <t>For</t>
  </si>
  <si>
    <t>Jan-Dec</t>
  </si>
  <si>
    <t>as at 31 Dec</t>
  </si>
  <si>
    <t>Jan-Sept</t>
  </si>
  <si>
    <t>Oct-Dec</t>
  </si>
  <si>
    <t>30 Sep-31 Dec</t>
  </si>
  <si>
    <t>As at 01 January</t>
  </si>
  <si>
    <t>As at 31 December</t>
  </si>
  <si>
    <t xml:space="preserve">Forecasted NBV 1 Jan </t>
  </si>
  <si>
    <t>Budgeted NBV 31 Dec</t>
  </si>
  <si>
    <t>Public Materials &amp; Supplies</t>
  </si>
  <si>
    <t xml:space="preserve">Commission from Regional Committees </t>
  </si>
  <si>
    <t>3051</t>
  </si>
  <si>
    <t>Office Cleaning</t>
  </si>
  <si>
    <t>3050</t>
  </si>
  <si>
    <t>Funds received form Central Government:</t>
  </si>
  <si>
    <t>Defered Income</t>
  </si>
  <si>
    <t>Accumulated Depreciation</t>
  </si>
  <si>
    <t>Working Capital</t>
  </si>
  <si>
    <t xml:space="preserve">Statement of Income and Expenditure  </t>
  </si>
  <si>
    <t>Statement of Financial Position</t>
  </si>
  <si>
    <t>Detailed Estimates of Statement of Financial Position</t>
  </si>
  <si>
    <t>(Continued)</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</si>
  <si>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</si>
  <si>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</si>
  <si>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</si>
  <si>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</si>
  <si>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The cash budget is the only section in the Annual Budget where figures are reported on a cash basis. i.e. only cash inflows and outflows should be included.</t>
  </si>
  <si>
    <t>(The other sections should be completed on accrual basis).</t>
  </si>
  <si>
    <t>Therefore this figure should also be the same as the figure in Cell E47 (actual cash &amp; equivalents)</t>
  </si>
  <si>
    <t xml:space="preserve"> because they are the actual figures reported for the period 1st January till 30th September.</t>
  </si>
  <si>
    <t>EU funds - If amount is in respect of a capital project, then do not include here. Capital items are included in the Depreciation Schedule</t>
  </si>
  <si>
    <t>Enter a positive figure if the Councils forcasts to increase eg enter 20 if Stationery as at 31 December is expected to increase by €20.</t>
  </si>
  <si>
    <t>Enter a negative figure if the Council forcasts to decrease eg enter (20) if Stationery as at 31 December is expected to decrease by €20.</t>
  </si>
  <si>
    <t>The figures in Column E (ACTUAL) should approximate the amounts which will be reported in the Financial Statements ending 31 December.</t>
  </si>
  <si>
    <t>The figure in Cell D141 should approximate the cash and equivalents which will be reported in the Financial Statements ending 31 December of the previous year.</t>
  </si>
  <si>
    <t>Figure in Cell H142 should be the same as Cell F47 (Budgeted cash).</t>
  </si>
  <si>
    <t>The figures in Column E (ACTUAL) will be the same as those reported in the Quarterly financial report ending 30 September (i.e. Quarter 3)</t>
  </si>
  <si>
    <t>Forcasted income / expenditure from October till December should then be entered in Column F.</t>
  </si>
  <si>
    <t>The figures in Column G (TOTAL) should therefore approximate the amounts which will be included in the Financial Statements ending 31 December.</t>
  </si>
  <si>
    <t>Column F - FORCAST: Enter the forcasted changes from 30 September till 31 December (ie either overall increase or overall decrease).</t>
  </si>
  <si>
    <t>The figures in Column E (ACTUAL) will be the same as those reported in the Quarterly financial report ending 30 September (i.e. Quarter 3</t>
  </si>
  <si>
    <t>Therefore the figures in Column G (BUDGET) should approximate the amounts which will be included in the Financial Statements ending 31 December.</t>
  </si>
  <si>
    <t>This information may be extracted from the Audited Financial Statements.</t>
  </si>
  <si>
    <t>Please enter a negative figure.</t>
  </si>
  <si>
    <t>Government Allocation</t>
  </si>
  <si>
    <t>Enter title of Asset</t>
  </si>
  <si>
    <t>Enter Percentage of Depreciation</t>
  </si>
  <si>
    <t>7.5%</t>
  </si>
  <si>
    <t>Fontana</t>
  </si>
  <si>
    <t>Saviour Borg</t>
  </si>
  <si>
    <t>Furniture &amp; Fittings</t>
  </si>
  <si>
    <t>Plant &amp; Machinery</t>
  </si>
  <si>
    <t>Computer Equipment</t>
  </si>
  <si>
    <t>Office Equipment</t>
  </si>
  <si>
    <t>Urban Improvements</t>
  </si>
  <si>
    <t>Street Signs</t>
  </si>
  <si>
    <t>Special Programmes</t>
  </si>
  <si>
    <t>Playground Furniture</t>
  </si>
  <si>
    <t>Assets not yet capitalised</t>
  </si>
  <si>
    <t>Books</t>
  </si>
  <si>
    <t>Motor van</t>
  </si>
  <si>
    <t>Miriam Attard - Deputy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</si>
</sst>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s>
  <fonts count="55"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amily val="2"/>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4">
    <xf numFmtId="0" fontId="0" fillId="0" borderId="0" xfId="0"/>
    <xf numFmtId="0" fontId="0" fillId="0" borderId="0" xfId="0" applyFill="1"/>
    <xf numFmtId="0" fontId="21" fillId="0" borderId="0" xfId="0" applyFont="1" applyFill="1" applyAlignment="1">
      <alignment horizontal="center"/>
    </xf>
    <xf numFmtId="0" fontId="20" fillId="0" borderId="0" xfId="0" applyFont="1" applyFill="1" applyAlignment="1">
      <alignment horizontal="center"/>
    </xf>
    <xf numFmtId="0" fontId="24" fillId="0" borderId="0" xfId="0" applyFont="1" applyFill="1" applyAlignment="1"/>
    <xf numFmtId="0" fontId="25" fillId="0" borderId="0" xfId="0" applyFont="1" applyFill="1"/>
    <xf numFmtId="0" fontId="24" fillId="0" borderId="0" xfId="0" applyFont="1" applyFill="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applyFill="1" applyBorder="1" applyProtection="1"/>
    <xf numFmtId="164" fontId="12" fillId="0" borderId="0" xfId="0" applyNumberFormat="1" applyFont="1" applyFill="1" applyBorder="1" applyProtection="1"/>
    <xf numFmtId="165" fontId="11" fillId="0" borderId="0" xfId="0" applyNumberFormat="1" applyFont="1" applyFill="1" applyBorder="1" applyProtection="1"/>
    <xf numFmtId="165" fontId="11" fillId="0" borderId="0" xfId="0" applyNumberFormat="1" applyFont="1" applyFill="1" applyBorder="1" applyAlignment="1" applyProtection="1">
      <alignment horizontal="center"/>
    </xf>
    <xf numFmtId="0" fontId="12" fillId="0" borderId="0" xfId="0" applyFont="1" applyFill="1" applyAlignment="1" applyProtection="1">
      <alignment horizontal="center"/>
    </xf>
    <xf numFmtId="165" fontId="11" fillId="0" borderId="0" xfId="0" applyNumberFormat="1" applyFont="1" applyFill="1" applyAlignment="1" applyProtection="1">
      <alignment horizontal="center"/>
    </xf>
    <xf numFmtId="0" fontId="11" fillId="0" borderId="0" xfId="0" applyFont="1" applyFill="1" applyProtection="1"/>
    <xf numFmtId="0" fontId="13" fillId="0" borderId="0" xfId="0" applyFont="1" applyFill="1" applyProtection="1"/>
    <xf numFmtId="0" fontId="13" fillId="0" borderId="0" xfId="0" applyFont="1" applyFill="1" applyAlignment="1" applyProtection="1">
      <alignment horizontal="center"/>
    </xf>
    <xf numFmtId="0" fontId="12" fillId="3" borderId="6" xfId="0" applyFont="1" applyFill="1" applyBorder="1" applyAlignment="1" applyProtection="1">
      <alignment horizontal="center"/>
    </xf>
    <xf numFmtId="165" fontId="11" fillId="0" borderId="1" xfId="0" applyNumberFormat="1" applyFont="1" applyFill="1" applyBorder="1" applyAlignment="1" applyProtection="1">
      <alignment horizontal="center"/>
    </xf>
    <xf numFmtId="165" fontId="11" fillId="0" borderId="2" xfId="0" applyNumberFormat="1" applyFont="1" applyFill="1" applyBorder="1" applyAlignment="1" applyProtection="1">
      <alignment horizontal="center"/>
    </xf>
    <xf numFmtId="0" fontId="12" fillId="0" borderId="0" xfId="0" applyFont="1" applyFill="1" applyProtection="1"/>
    <xf numFmtId="0" fontId="26" fillId="0" borderId="0" xfId="0" applyFont="1" applyFill="1" applyProtection="1"/>
    <xf numFmtId="164" fontId="4" fillId="0" borderId="2" xfId="0" applyNumberFormat="1" applyFont="1" applyFill="1" applyBorder="1" applyProtection="1"/>
    <xf numFmtId="0" fontId="4" fillId="0" borderId="0" xfId="0" applyFont="1" applyFill="1" applyProtection="1"/>
    <xf numFmtId="0" fontId="27" fillId="0" borderId="0" xfId="0" applyFont="1" applyFill="1" applyProtection="1"/>
    <xf numFmtId="165" fontId="16" fillId="0" borderId="0" xfId="0" applyNumberFormat="1" applyFont="1" applyFill="1" applyBorder="1" applyProtection="1"/>
    <xf numFmtId="165" fontId="16" fillId="0" borderId="0" xfId="0" applyNumberFormat="1" applyFont="1" applyFill="1" applyBorder="1" applyAlignment="1" applyProtection="1">
      <alignment horizontal="center"/>
    </xf>
    <xf numFmtId="165" fontId="15" fillId="0" borderId="0" xfId="0" applyNumberFormat="1" applyFont="1" applyFill="1" applyProtection="1"/>
    <xf numFmtId="164" fontId="12" fillId="0" borderId="0" xfId="0" applyNumberFormat="1" applyFont="1" applyFill="1" applyBorder="1" applyProtection="1">
      <protection locked="0"/>
    </xf>
    <xf numFmtId="0" fontId="0" fillId="0" borderId="0" xfId="0" applyAlignment="1">
      <alignment horizontal="left"/>
    </xf>
    <xf numFmtId="0" fontId="0" fillId="0" borderId="0" xfId="0" applyProtection="1">
      <protection locked="0"/>
    </xf>
    <xf numFmtId="0" fontId="0" fillId="0" borderId="0" xfId="0" applyBorder="1"/>
    <xf numFmtId="0" fontId="0" fillId="0" borderId="0" xfId="0" applyBorder="1" applyAlignment="1">
      <alignment horizontal="left"/>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Fill="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0" fontId="22" fillId="0" borderId="0" xfId="0" applyFont="1" applyFill="1" applyAlignment="1" applyProtection="1">
      <alignment horizontal="right"/>
      <protection hidden="1"/>
    </xf>
    <xf numFmtId="0" fontId="22" fillId="0" borderId="0" xfId="0" applyFont="1" applyFill="1" applyProtection="1">
      <protection hidden="1"/>
    </xf>
    <xf numFmtId="0" fontId="0" fillId="0" borderId="0" xfId="0" applyAlignment="1" applyProtection="1">
      <alignment horizontal="left"/>
      <protection locked="0"/>
    </xf>
    <xf numFmtId="0" fontId="0" fillId="0" borderId="0" xfId="0" applyProtection="1"/>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Fill="1" applyAlignment="1" applyProtection="1">
      <alignment horizontal="left"/>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Fill="1" applyAlignment="1" applyProtection="1">
      <alignment horizontal="center"/>
    </xf>
    <xf numFmtId="0" fontId="26" fillId="0" borderId="0" xfId="0" applyFont="1" applyFill="1" applyAlignment="1" applyProtection="1">
      <alignment horizontal="left"/>
    </xf>
    <xf numFmtId="0" fontId="30" fillId="0" borderId="0" xfId="0" applyFont="1" applyFill="1" applyProtection="1"/>
    <xf numFmtId="0" fontId="31" fillId="0" borderId="0" xfId="0" applyFont="1" applyFill="1" applyProtection="1"/>
    <xf numFmtId="0" fontId="30" fillId="0" borderId="0" xfId="0" applyFont="1" applyFill="1" applyAlignment="1" applyProtection="1">
      <alignment horizontal="left"/>
    </xf>
    <xf numFmtId="0" fontId="4" fillId="2" borderId="0" xfId="0" applyFont="1" applyFill="1" applyProtection="1">
      <protection locked="0"/>
    </xf>
    <xf numFmtId="0" fontId="32" fillId="0" borderId="0" xfId="0" applyFont="1" applyFill="1" applyBorder="1" applyProtection="1"/>
    <xf numFmtId="0" fontId="11" fillId="0" borderId="0" xfId="0" applyFont="1" applyFill="1" applyBorder="1" applyProtection="1"/>
    <xf numFmtId="0" fontId="29" fillId="0" borderId="0" xfId="0" applyFont="1" applyFill="1" applyProtection="1"/>
    <xf numFmtId="166" fontId="12" fillId="0" borderId="0" xfId="1" applyNumberFormat="1" applyFont="1" applyFill="1" applyBorder="1" applyProtection="1"/>
    <xf numFmtId="0" fontId="17" fillId="0" borderId="0" xfId="0" applyFont="1" applyFill="1" applyAlignment="1" applyProtection="1">
      <alignment horizontal="center"/>
    </xf>
    <xf numFmtId="0" fontId="4" fillId="0" borderId="0" xfId="0" applyFont="1" applyFill="1" applyBorder="1" applyProtection="1"/>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Fill="1" applyBorder="1" applyAlignment="1" applyProtection="1">
      <alignment horizontal="center"/>
    </xf>
    <xf numFmtId="165" fontId="27" fillId="0" borderId="0" xfId="0" applyNumberFormat="1" applyFont="1" applyFill="1" applyBorder="1" applyAlignment="1" applyProtection="1">
      <alignment horizontal="center"/>
    </xf>
    <xf numFmtId="165" fontId="27"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xf>
    <xf numFmtId="166" fontId="14" fillId="0" borderId="0" xfId="1" applyNumberFormat="1" applyFont="1" applyFill="1" applyBorder="1" applyProtection="1"/>
    <xf numFmtId="166" fontId="14" fillId="0" borderId="0" xfId="1" applyNumberFormat="1" applyFont="1" applyFill="1" applyBorder="1" applyAlignment="1" applyProtection="1">
      <alignment horizontal="center"/>
    </xf>
    <xf numFmtId="0" fontId="20" fillId="0" borderId="0" xfId="0" applyFont="1" applyFill="1" applyAlignment="1"/>
    <xf numFmtId="0" fontId="22" fillId="0" borderId="2" xfId="0" applyFont="1" applyBorder="1" applyProtection="1">
      <protection hidden="1"/>
    </xf>
    <xf numFmtId="0" fontId="0" fillId="0" borderId="2" xfId="0" applyBorder="1" applyProtection="1"/>
    <xf numFmtId="0" fontId="22" fillId="0" borderId="2" xfId="0" applyFont="1" applyFill="1" applyBorder="1" applyAlignment="1" applyProtection="1">
      <alignment horizontal="right"/>
      <protection hidden="1"/>
    </xf>
    <xf numFmtId="0" fontId="22" fillId="0" borderId="0" xfId="0" applyFont="1" applyFill="1" applyBorder="1" applyAlignment="1" applyProtection="1">
      <alignment horizontal="right"/>
      <protection hidden="1"/>
    </xf>
    <xf numFmtId="0" fontId="22" fillId="0" borderId="2" xfId="0" applyFont="1" applyFill="1" applyBorder="1" applyProtection="1">
      <protection hidden="1"/>
    </xf>
    <xf numFmtId="0" fontId="22" fillId="0" borderId="0" xfId="0" applyFont="1" applyBorder="1" applyAlignment="1" applyProtection="1">
      <alignment horizontal="left"/>
      <protection hidden="1"/>
    </xf>
    <xf numFmtId="0" fontId="22" fillId="0" borderId="0" xfId="0" applyFont="1" applyBorder="1" applyProtection="1">
      <protection hidden="1"/>
    </xf>
    <xf numFmtId="0" fontId="0" fillId="0" borderId="0" xfId="0" applyBorder="1" applyProtection="1"/>
    <xf numFmtId="0" fontId="22" fillId="0" borderId="0" xfId="0" applyFont="1" applyFill="1" applyBorder="1" applyAlignment="1" applyProtection="1">
      <alignment horizontal="center"/>
      <protection hidden="1"/>
    </xf>
    <xf numFmtId="0" fontId="0" fillId="0" borderId="0" xfId="0" applyBorder="1" applyAlignment="1" applyProtection="1">
      <alignment horizontal="left"/>
      <protection hidden="1"/>
    </xf>
    <xf numFmtId="0" fontId="12" fillId="0" borderId="0" xfId="0" applyFont="1" applyFill="1" applyBorder="1" applyAlignment="1" applyProtection="1">
      <alignment horizontal="center" vertical="center"/>
    </xf>
    <xf numFmtId="0" fontId="6" fillId="0" borderId="0" xfId="0" applyFont="1" applyProtection="1">
      <protection hidden="1"/>
    </xf>
    <xf numFmtId="0" fontId="31" fillId="2" borderId="0" xfId="0" applyFont="1" applyFill="1" applyProtection="1">
      <protection locked="0"/>
    </xf>
    <xf numFmtId="0" fontId="35" fillId="0" borderId="0" xfId="0" applyFont="1" applyFill="1" applyProtection="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Fill="1" applyAlignment="1" applyProtection="1">
      <alignment horizontal="right"/>
    </xf>
    <xf numFmtId="49" fontId="33" fillId="0" borderId="0" xfId="0" applyNumberFormat="1" applyFont="1" applyFill="1" applyAlignment="1" applyProtection="1">
      <alignment horizontal="right"/>
    </xf>
    <xf numFmtId="49" fontId="34" fillId="0" borderId="0" xfId="0" quotePrefix="1" applyNumberFormat="1" applyFont="1" applyFill="1" applyAlignment="1" applyProtection="1">
      <alignment horizontal="right"/>
    </xf>
    <xf numFmtId="49" fontId="34" fillId="0" borderId="0" xfId="0" applyNumberFormat="1" applyFont="1" applyFill="1" applyBorder="1" applyAlignment="1" applyProtection="1">
      <alignment horizontal="right"/>
    </xf>
    <xf numFmtId="49" fontId="34" fillId="2" borderId="0" xfId="0" applyNumberFormat="1" applyFont="1" applyFill="1" applyAlignment="1" applyProtection="1">
      <alignment horizontal="right"/>
      <protection locked="0"/>
    </xf>
    <xf numFmtId="0" fontId="37" fillId="0" borderId="0" xfId="0" applyFont="1" applyFill="1" applyProtection="1"/>
    <xf numFmtId="165" fontId="38" fillId="3" borderId="9" xfId="0" applyNumberFormat="1" applyFont="1" applyFill="1" applyBorder="1" applyAlignment="1" applyProtection="1">
      <alignment horizontal="center"/>
    </xf>
    <xf numFmtId="165" fontId="38" fillId="3" borderId="5" xfId="0" applyNumberFormat="1" applyFont="1" applyFill="1" applyBorder="1" applyAlignment="1" applyProtection="1">
      <alignment horizontal="center"/>
    </xf>
    <xf numFmtId="0" fontId="38" fillId="3" borderId="6" xfId="0" applyNumberFormat="1" applyFont="1" applyFill="1" applyBorder="1" applyAlignment="1" applyProtection="1">
      <alignment horizontal="center" vertical="center"/>
    </xf>
    <xf numFmtId="165" fontId="38" fillId="3" borderId="6" xfId="0" applyNumberFormat="1" applyFont="1" applyFill="1" applyBorder="1" applyAlignment="1" applyProtection="1">
      <alignment horizontal="center" vertical="center"/>
    </xf>
    <xf numFmtId="0" fontId="38" fillId="3" borderId="5" xfId="0" applyNumberFormat="1" applyFont="1" applyFill="1" applyBorder="1" applyAlignment="1" applyProtection="1">
      <alignment horizontal="center"/>
    </xf>
    <xf numFmtId="0" fontId="38" fillId="3" borderId="5" xfId="0" applyNumberFormat="1" applyFont="1" applyFill="1" applyBorder="1" applyAlignment="1" applyProtection="1">
      <alignment horizontal="center" vertical="center"/>
    </xf>
    <xf numFmtId="0" fontId="39" fillId="0" borderId="0" xfId="0" applyFont="1" applyFill="1" applyProtection="1"/>
    <xf numFmtId="0" fontId="40" fillId="0" borderId="0" xfId="0" applyFont="1" applyFill="1"/>
    <xf numFmtId="0" fontId="44" fillId="0" borderId="0" xfId="0" applyFont="1" applyFill="1" applyAlignment="1"/>
    <xf numFmtId="0" fontId="18" fillId="0" borderId="0" xfId="0" applyFont="1" applyFill="1" applyBorder="1" applyAlignment="1">
      <alignment horizontal="center"/>
    </xf>
    <xf numFmtId="0" fontId="0" fillId="0" borderId="0" xfId="0" applyFill="1" applyBorder="1"/>
    <xf numFmtId="0" fontId="17" fillId="0" borderId="0" xfId="0" applyFont="1" applyFill="1" applyBorder="1" applyAlignment="1" applyProtection="1">
      <alignment horizontal="center"/>
    </xf>
    <xf numFmtId="0" fontId="36" fillId="0" borderId="0" xfId="0" applyFont="1" applyFill="1" applyBorder="1" applyAlignment="1" applyProtection="1">
      <alignment horizontal="left"/>
    </xf>
    <xf numFmtId="0" fontId="17" fillId="0" borderId="0" xfId="0" applyFont="1" applyFill="1" applyBorder="1" applyAlignment="1">
      <alignment horizontal="center"/>
    </xf>
    <xf numFmtId="0" fontId="1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13" fillId="0" borderId="0" xfId="0" applyFont="1" applyFill="1" applyBorder="1" applyAlignment="1">
      <alignment horizontal="center"/>
    </xf>
    <xf numFmtId="0" fontId="13" fillId="0" borderId="0" xfId="0" applyFont="1" applyFill="1" applyBorder="1" applyAlignment="1" applyProtection="1">
      <alignment horizontal="center"/>
    </xf>
    <xf numFmtId="0" fontId="0" fillId="0" borderId="16" xfId="0" applyFill="1" applyBorder="1"/>
    <xf numFmtId="0" fontId="18" fillId="0" borderId="8" xfId="0" applyFont="1" applyFill="1" applyBorder="1" applyAlignment="1">
      <alignment horizontal="center"/>
    </xf>
    <xf numFmtId="0" fontId="0" fillId="0" borderId="17" xfId="0" applyFill="1" applyBorder="1"/>
    <xf numFmtId="0" fontId="0" fillId="0" borderId="18" xfId="0" applyFill="1" applyBorder="1"/>
    <xf numFmtId="0" fontId="0" fillId="0" borderId="19" xfId="0" applyFill="1" applyBorder="1"/>
    <xf numFmtId="0" fontId="0" fillId="0" borderId="20" xfId="0" applyFill="1" applyBorder="1"/>
    <xf numFmtId="0" fontId="13" fillId="0" borderId="21" xfId="0" applyFont="1" applyFill="1" applyBorder="1" applyAlignment="1">
      <alignment horizontal="center"/>
    </xf>
    <xf numFmtId="0" fontId="0" fillId="0" borderId="22" xfId="0" applyFill="1" applyBorder="1"/>
    <xf numFmtId="164" fontId="5" fillId="0" borderId="0" xfId="0" applyNumberFormat="1" applyFont="1" applyAlignment="1" applyProtection="1">
      <alignment horizontal="right"/>
      <protection hidden="1"/>
    </xf>
    <xf numFmtId="16" fontId="38" fillId="3" borderId="5" xfId="0" applyNumberFormat="1" applyFont="1" applyFill="1" applyBorder="1" applyAlignment="1" applyProtection="1">
      <alignment horizontal="center" vertical="center"/>
    </xf>
    <xf numFmtId="0" fontId="45" fillId="0" borderId="0" xfId="0" applyFont="1" applyFill="1" applyAlignment="1" applyProtection="1">
      <alignment horizontal="center"/>
    </xf>
    <xf numFmtId="0" fontId="46" fillId="0" borderId="0" xfId="0" applyFont="1" applyFill="1" applyAlignment="1" applyProtection="1">
      <alignment horizontal="center"/>
    </xf>
    <xf numFmtId="0" fontId="46" fillId="0" borderId="0" xfId="0" quotePrefix="1" applyFont="1" applyFill="1" applyAlignment="1" applyProtection="1">
      <alignment horizontal="center"/>
    </xf>
    <xf numFmtId="0" fontId="46" fillId="0" borderId="0" xfId="0" applyFont="1" applyFill="1" applyBorder="1" applyAlignment="1" applyProtection="1">
      <alignment horizontal="center"/>
    </xf>
    <xf numFmtId="0" fontId="47" fillId="0" borderId="0" xfId="0" applyFont="1" applyFill="1" applyAlignment="1" applyProtection="1">
      <alignment horizontal="center"/>
    </xf>
    <xf numFmtId="0" fontId="18" fillId="0" borderId="0" xfId="0" applyFont="1" applyFill="1" applyAlignment="1"/>
    <xf numFmtId="0" fontId="49" fillId="0" borderId="0" xfId="0" applyFont="1" applyFill="1" applyAlignment="1"/>
    <xf numFmtId="0" fontId="23" fillId="0" borderId="0" xfId="0" applyFont="1" applyBorder="1" applyProtection="1">
      <protection hidden="1"/>
    </xf>
    <xf numFmtId="0" fontId="0" fillId="0" borderId="0" xfId="0" applyBorder="1" applyProtection="1">
      <protection hidden="1"/>
    </xf>
    <xf numFmtId="0" fontId="28" fillId="0" borderId="0" xfId="0" applyFont="1" applyBorder="1" applyProtection="1">
      <protection hidden="1"/>
    </xf>
    <xf numFmtId="0" fontId="28" fillId="0" borderId="0" xfId="0" applyFont="1" applyBorder="1" applyAlignment="1" applyProtection="1">
      <alignment horizontal="left"/>
      <protection hidden="1"/>
    </xf>
    <xf numFmtId="0" fontId="50" fillId="0" borderId="0" xfId="0" applyFont="1" applyProtection="1"/>
    <xf numFmtId="0" fontId="50" fillId="4" borderId="0" xfId="0" applyFont="1" applyFill="1" applyBorder="1" applyProtection="1">
      <protection locked="0"/>
    </xf>
    <xf numFmtId="0" fontId="50" fillId="0" borderId="0" xfId="0" quotePrefix="1" applyFont="1"/>
    <xf numFmtId="0" fontId="13" fillId="5" borderId="0" xfId="0" applyFont="1" applyFill="1" applyAlignment="1" applyProtection="1">
      <alignment horizontal="center"/>
    </xf>
    <xf numFmtId="0" fontId="50" fillId="0" borderId="0" xfId="0" applyFont="1"/>
    <xf numFmtId="0" fontId="18" fillId="0" borderId="0" xfId="0" applyFont="1" applyBorder="1" applyAlignment="1">
      <alignment horizontal="left"/>
    </xf>
    <xf numFmtId="0" fontId="18" fillId="0" borderId="0" xfId="0" applyFont="1" applyBorder="1"/>
    <xf numFmtId="0" fontId="51" fillId="0" borderId="0" xfId="0" applyFont="1" applyFill="1" applyAlignment="1" applyProtection="1">
      <alignment horizontal="right"/>
    </xf>
    <xf numFmtId="167" fontId="53" fillId="6" borderId="24" xfId="2" applyNumberFormat="1" applyFont="1" applyFill="1" applyBorder="1" applyAlignment="1" applyProtection="1">
      <alignment horizontal="right" vertical="center"/>
    </xf>
    <xf numFmtId="0" fontId="29" fillId="2" borderId="9" xfId="0" applyFont="1" applyFill="1" applyBorder="1" applyAlignment="1" applyProtection="1">
      <alignment horizontal="center" vertical="top" wrapText="1" shrinkToFit="1"/>
      <protection locked="0" hidden="1"/>
    </xf>
    <xf numFmtId="0" fontId="6" fillId="0" borderId="9" xfId="0" applyFont="1" applyFill="1" applyBorder="1" applyAlignment="1" applyProtection="1">
      <alignment horizontal="center" vertical="top" wrapText="1" shrinkToFit="1"/>
      <protection hidden="1"/>
    </xf>
    <xf numFmtId="0" fontId="52" fillId="0" borderId="0" xfId="0" applyFont="1" applyProtection="1">
      <protection hidden="1"/>
    </xf>
    <xf numFmtId="9" fontId="52" fillId="2" borderId="6" xfId="0" applyNumberFormat="1" applyFont="1" applyFill="1" applyBorder="1" applyAlignment="1" applyProtection="1">
      <alignment horizontal="center"/>
      <protection locked="0" hidden="1"/>
    </xf>
    <xf numFmtId="9" fontId="6" fillId="0" borderId="6" xfId="0" applyNumberFormat="1" applyFont="1" applyFill="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9"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9" xfId="1" applyNumberFormat="1" applyFont="1" applyFill="1" applyBorder="1" applyAlignment="1" applyProtection="1">
      <alignment horizontal="center"/>
      <protection locked="0" hidden="1"/>
    </xf>
    <xf numFmtId="166" fontId="6" fillId="0" borderId="9"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5" fillId="0" borderId="4" xfId="0" applyNumberFormat="1" applyFont="1" applyBorder="1" applyAlignment="1" applyProtection="1">
      <alignment horizontal="right"/>
      <protection hidden="1"/>
    </xf>
    <xf numFmtId="166" fontId="6" fillId="0" borderId="27" xfId="0" applyNumberFormat="1" applyFont="1" applyBorder="1" applyAlignment="1" applyProtection="1">
      <alignment horizontal="center"/>
      <protection hidden="1"/>
    </xf>
    <xf numFmtId="166" fontId="5" fillId="0" borderId="28" xfId="0" applyNumberFormat="1" applyFont="1" applyBorder="1" applyAlignment="1" applyProtection="1">
      <alignment horizontal="right"/>
      <protection hidden="1"/>
    </xf>
    <xf numFmtId="166" fontId="5" fillId="0" borderId="29" xfId="0" applyNumberFormat="1" applyFont="1" applyBorder="1" applyAlignment="1" applyProtection="1">
      <alignment horizontal="center"/>
      <protection hidden="1"/>
    </xf>
    <xf numFmtId="166" fontId="5" fillId="0" borderId="30" xfId="0" applyNumberFormat="1" applyFont="1" applyBorder="1" applyAlignment="1" applyProtection="1">
      <alignment horizontal="right"/>
      <protection hidden="1"/>
    </xf>
    <xf numFmtId="166" fontId="5" fillId="0" borderId="31" xfId="0" applyNumberFormat="1" applyFont="1" applyBorder="1" applyAlignment="1" applyProtection="1">
      <alignment horizontal="right"/>
      <protection hidden="1"/>
    </xf>
    <xf numFmtId="166" fontId="5" fillId="0" borderId="32" xfId="0" applyNumberFormat="1" applyFont="1" applyBorder="1" applyAlignment="1" applyProtection="1">
      <alignment horizontal="center"/>
      <protection hidden="1"/>
    </xf>
    <xf numFmtId="166" fontId="52" fillId="2" borderId="33" xfId="1" applyNumberFormat="1" applyFont="1" applyFill="1" applyBorder="1" applyAlignment="1" applyProtection="1">
      <alignment horizontal="center"/>
      <protection locked="0" hidden="1"/>
    </xf>
    <xf numFmtId="166" fontId="52" fillId="2" borderId="34" xfId="1" applyNumberFormat="1" applyFont="1" applyFill="1" applyBorder="1" applyAlignment="1" applyProtection="1">
      <alignment horizontal="center"/>
      <protection locked="0" hidden="1"/>
    </xf>
    <xf numFmtId="168" fontId="3" fillId="0" borderId="9"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168" fontId="11" fillId="0" borderId="9" xfId="1" applyNumberFormat="1" applyFont="1" applyFill="1" applyBorder="1" applyAlignment="1" applyProtection="1">
      <alignment horizontal="right"/>
    </xf>
    <xf numFmtId="168" fontId="13" fillId="0" borderId="24"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24" xfId="1" applyNumberFormat="1" applyFont="1" applyFill="1" applyBorder="1" applyAlignment="1" applyProtection="1">
      <alignment horizontal="right"/>
    </xf>
    <xf numFmtId="168" fontId="11" fillId="0" borderId="14"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5"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9"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Fill="1" applyBorder="1" applyAlignment="1" applyProtection="1">
      <alignment horizontal="right"/>
    </xf>
    <xf numFmtId="168" fontId="26" fillId="0" borderId="6" xfId="0" applyNumberFormat="1" applyFont="1" applyFill="1" applyBorder="1" applyAlignment="1" applyProtection="1">
      <alignment horizontal="right"/>
    </xf>
    <xf numFmtId="168" fontId="12" fillId="0" borderId="4" xfId="1" applyNumberFormat="1" applyFont="1" applyFill="1" applyBorder="1" applyAlignment="1" applyProtection="1">
      <alignment horizontal="right"/>
    </xf>
    <xf numFmtId="0" fontId="29" fillId="0" borderId="0" xfId="0" applyFont="1" applyFill="1" applyAlignment="1" applyProtection="1">
      <alignment horizontal="right"/>
    </xf>
    <xf numFmtId="166" fontId="29" fillId="0" borderId="0" xfId="1" applyNumberFormat="1" applyFont="1" applyFill="1" applyBorder="1" applyAlignment="1" applyProtection="1">
      <alignment horizontal="right"/>
    </xf>
    <xf numFmtId="164" fontId="29" fillId="0" borderId="0" xfId="0" applyNumberFormat="1" applyFont="1" applyFill="1" applyBorder="1" applyAlignment="1" applyProtection="1">
      <alignment horizontal="right"/>
    </xf>
    <xf numFmtId="164" fontId="4" fillId="0" borderId="0" xfId="0" applyNumberFormat="1" applyFont="1" applyFill="1" applyBorder="1" applyAlignment="1" applyProtection="1">
      <alignment horizontal="right"/>
    </xf>
    <xf numFmtId="0" fontId="11" fillId="0" borderId="0" xfId="0" applyFont="1" applyFill="1" applyAlignment="1" applyProtection="1">
      <alignment horizontal="right"/>
    </xf>
    <xf numFmtId="164" fontId="29" fillId="0" borderId="0" xfId="0" applyNumberFormat="1" applyFont="1" applyFill="1" applyAlignment="1" applyProtection="1">
      <alignment horizontal="right"/>
    </xf>
    <xf numFmtId="166" fontId="29" fillId="0" borderId="1" xfId="1" applyNumberFormat="1" applyFont="1" applyFill="1" applyBorder="1" applyAlignment="1" applyProtection="1">
      <alignment horizontal="right"/>
    </xf>
    <xf numFmtId="164" fontId="11" fillId="0" borderId="0" xfId="0" applyNumberFormat="1" applyFont="1" applyFill="1" applyAlignment="1" applyProtection="1">
      <alignment horizontal="right"/>
    </xf>
    <xf numFmtId="164" fontId="12" fillId="0" borderId="0" xfId="0" applyNumberFormat="1" applyFont="1" applyFill="1" applyAlignment="1" applyProtection="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0" xfId="0" applyNumberFormat="1" applyFont="1" applyFill="1" applyBorder="1" applyAlignment="1" applyProtection="1">
      <alignment horizontal="right"/>
    </xf>
    <xf numFmtId="168" fontId="27" fillId="0" borderId="9"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27" fillId="0" borderId="0" xfId="1" applyNumberFormat="1" applyFont="1" applyFill="1" applyBorder="1" applyAlignment="1" applyProtection="1">
      <alignment horizontal="right"/>
    </xf>
    <xf numFmtId="168" fontId="11" fillId="0" borderId="0" xfId="0" applyNumberFormat="1" applyFont="1" applyFill="1" applyBorder="1" applyAlignment="1" applyProtection="1">
      <alignment horizontal="right"/>
    </xf>
    <xf numFmtId="168" fontId="4" fillId="0" borderId="0" xfId="0" applyNumberFormat="1" applyFont="1" applyFill="1" applyBorder="1" applyAlignment="1" applyProtection="1">
      <alignment horizontal="right"/>
    </xf>
    <xf numFmtId="168" fontId="27" fillId="0" borderId="1" xfId="1" applyNumberFormat="1" applyFont="1" applyFill="1" applyBorder="1" applyAlignment="1" applyProtection="1">
      <alignment horizontal="right"/>
    </xf>
    <xf numFmtId="168" fontId="4" fillId="0" borderId="2" xfId="0" applyNumberFormat="1" applyFont="1" applyFill="1" applyBorder="1" applyAlignment="1" applyProtection="1">
      <alignment horizontal="right"/>
    </xf>
    <xf numFmtId="168" fontId="27" fillId="0" borderId="6" xfId="1" applyNumberFormat="1" applyFont="1" applyFill="1" applyBorder="1" applyAlignment="1" applyProtection="1">
      <alignment horizontal="right"/>
    </xf>
    <xf numFmtId="168" fontId="11" fillId="0" borderId="0" xfId="0" applyNumberFormat="1" applyFont="1" applyFill="1" applyAlignment="1" applyProtection="1">
      <alignment horizontal="right"/>
    </xf>
    <xf numFmtId="168" fontId="12" fillId="0" borderId="0" xfId="0" applyNumberFormat="1" applyFont="1" applyFill="1" applyAlignment="1" applyProtection="1">
      <alignment horizontal="right"/>
    </xf>
    <xf numFmtId="168" fontId="12" fillId="0" borderId="25" xfId="1" applyNumberFormat="1" applyFont="1" applyFill="1" applyBorder="1" applyAlignment="1" applyProtection="1">
      <alignment horizontal="right"/>
    </xf>
    <xf numFmtId="168" fontId="12" fillId="0" borderId="26" xfId="1" applyNumberFormat="1" applyFont="1" applyFill="1" applyBorder="1" applyAlignment="1" applyProtection="1">
      <alignment horizontal="right"/>
    </xf>
    <xf numFmtId="168" fontId="12" fillId="0" borderId="27" xfId="1" applyNumberFormat="1" applyFont="1" applyFill="1" applyBorder="1" applyAlignment="1" applyProtection="1">
      <alignment horizontal="right"/>
    </xf>
    <xf numFmtId="168" fontId="12" fillId="0" borderId="29" xfId="1" applyNumberFormat="1" applyFont="1" applyFill="1" applyBorder="1" applyAlignment="1" applyProtection="1">
      <alignment horizontal="right"/>
    </xf>
    <xf numFmtId="168" fontId="12" fillId="0" borderId="30" xfId="1" applyNumberFormat="1" applyFont="1" applyFill="1" applyBorder="1" applyAlignment="1" applyProtection="1">
      <alignment horizontal="right"/>
    </xf>
    <xf numFmtId="168" fontId="12" fillId="0" borderId="31" xfId="1" applyNumberFormat="1" applyFont="1" applyFill="1" applyBorder="1" applyAlignment="1" applyProtection="1">
      <alignment horizontal="right"/>
    </xf>
    <xf numFmtId="168" fontId="12" fillId="0" borderId="32" xfId="1" applyNumberFormat="1" applyFont="1" applyFill="1" applyBorder="1" applyAlignment="1" applyProtection="1">
      <alignment horizontal="right"/>
    </xf>
    <xf numFmtId="0" fontId="54" fillId="0" borderId="0" xfId="0" applyFont="1" applyFill="1" applyProtection="1"/>
    <xf numFmtId="168" fontId="11" fillId="2" borderId="9" xfId="1" applyNumberFormat="1" applyFont="1" applyFill="1" applyBorder="1" applyAlignment="1" applyProtection="1">
      <alignment horizontal="right"/>
      <protection locked="0"/>
    </xf>
    <xf numFmtId="168" fontId="17" fillId="0" borderId="9" xfId="1" applyNumberFormat="1" applyFont="1" applyFill="1" applyBorder="1" applyAlignment="1" applyProtection="1">
      <alignment horizontal="right"/>
    </xf>
    <xf numFmtId="168" fontId="11" fillId="2" borderId="14" xfId="1" applyNumberFormat="1" applyFont="1" applyFill="1" applyBorder="1" applyAlignment="1" applyProtection="1">
      <alignment horizontal="right"/>
      <protection locked="0"/>
    </xf>
    <xf numFmtId="168" fontId="11" fillId="0" borderId="10" xfId="1" applyNumberFormat="1" applyFont="1" applyFill="1" applyBorder="1" applyAlignment="1" applyProtection="1">
      <alignment horizontal="right"/>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2" borderId="13" xfId="1" applyNumberFormat="1" applyFont="1" applyFill="1" applyBorder="1" applyAlignment="1" applyProtection="1">
      <alignment horizontal="right"/>
      <protection locked="0"/>
    </xf>
    <xf numFmtId="168" fontId="11" fillId="0" borderId="11" xfId="1" applyNumberFormat="1" applyFont="1" applyFill="1" applyBorder="1" applyAlignment="1" applyProtection="1">
      <alignment horizontal="right"/>
    </xf>
    <xf numFmtId="168" fontId="17" fillId="0" borderId="6" xfId="1" applyNumberFormat="1" applyFont="1" applyFill="1" applyBorder="1" applyAlignment="1" applyProtection="1">
      <alignment horizontal="right"/>
    </xf>
    <xf numFmtId="168" fontId="11" fillId="0" borderId="12"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7" fillId="0" borderId="0" xfId="0" applyNumberFormat="1" applyFont="1" applyFill="1" applyBorder="1" applyAlignment="1" applyProtection="1">
      <alignment horizontal="right"/>
    </xf>
    <xf numFmtId="168" fontId="12" fillId="0" borderId="0" xfId="0" applyNumberFormat="1" applyFont="1" applyFill="1" applyBorder="1" applyAlignment="1" applyProtection="1">
      <alignment horizontal="right"/>
    </xf>
    <xf numFmtId="168" fontId="13" fillId="0" borderId="0" xfId="0" applyNumberFormat="1" applyFont="1" applyFill="1" applyBorder="1" applyAlignment="1" applyProtection="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13"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13" xfId="1" applyNumberFormat="1" applyFont="1" applyFill="1" applyBorder="1" applyAlignment="1" applyProtection="1">
      <alignment horizontal="right"/>
    </xf>
    <xf numFmtId="168" fontId="11" fillId="2" borderId="11" xfId="1" applyNumberFormat="1" applyFont="1" applyFill="1" applyBorder="1" applyAlignment="1" applyProtection="1">
      <alignment horizontal="right"/>
      <protection locked="0"/>
    </xf>
    <xf numFmtId="168" fontId="11" fillId="2" borderId="12"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7"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9" xfId="1" applyNumberFormat="1" applyFont="1" applyFill="1" applyBorder="1" applyAlignment="1" applyProtection="1">
      <alignment horizontal="right"/>
      <protection locked="0"/>
    </xf>
    <xf numFmtId="168" fontId="17" fillId="2" borderId="14" xfId="1" applyNumberFormat="1" applyFont="1" applyFill="1" applyBorder="1" applyAlignment="1" applyProtection="1">
      <alignment horizontal="right"/>
      <protection locked="0"/>
    </xf>
    <xf numFmtId="168" fontId="17" fillId="2" borderId="10"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5" xfId="1" applyNumberFormat="1" applyFont="1" applyFill="1" applyBorder="1" applyAlignment="1" applyProtection="1">
      <alignment horizontal="right"/>
      <protection locked="0"/>
    </xf>
    <xf numFmtId="168" fontId="17" fillId="2" borderId="12"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9" xfId="1" applyNumberFormat="1" applyFont="1" applyFill="1" applyBorder="1" applyAlignment="1" applyProtection="1">
      <alignment horizontal="right"/>
      <protection locked="0"/>
    </xf>
    <xf numFmtId="168" fontId="15" fillId="2" borderId="14" xfId="1" applyNumberFormat="1" applyFont="1" applyFill="1" applyBorder="1" applyAlignment="1" applyProtection="1">
      <alignment horizontal="right"/>
      <protection locked="0"/>
    </xf>
    <xf numFmtId="168" fontId="15" fillId="0" borderId="9" xfId="1" applyNumberFormat="1" applyFont="1" applyFill="1" applyBorder="1" applyAlignment="1" applyProtection="1">
      <alignment horizontal="right"/>
    </xf>
    <xf numFmtId="168" fontId="15" fillId="2" borderId="10" xfId="1" applyNumberFormat="1" applyFont="1" applyFill="1" applyBorder="1" applyAlignment="1" applyProtection="1">
      <alignment horizontal="right"/>
      <protection locked="0"/>
    </xf>
    <xf numFmtId="168" fontId="15" fillId="2" borderId="5" xfId="1" applyNumberFormat="1" applyFont="1" applyFill="1" applyBorder="1" applyAlignment="1" applyProtection="1">
      <alignment horizontal="right"/>
      <protection locked="0"/>
    </xf>
    <xf numFmtId="168" fontId="15" fillId="2" borderId="13"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11" xfId="1" applyNumberFormat="1" applyFont="1" applyFill="1" applyBorder="1" applyAlignment="1" applyProtection="1">
      <alignment horizontal="right"/>
      <protection locked="0"/>
    </xf>
    <xf numFmtId="168" fontId="15" fillId="2" borderId="6" xfId="1" applyNumberFormat="1" applyFont="1" applyFill="1" applyBorder="1" applyAlignment="1" applyProtection="1">
      <alignment horizontal="right"/>
      <protection locked="0"/>
    </xf>
    <xf numFmtId="168" fontId="15" fillId="2" borderId="15"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5" fillId="0" borderId="6" xfId="1" applyNumberFormat="1" applyFont="1" applyFill="1" applyBorder="1" applyAlignment="1" applyProtection="1">
      <alignment horizontal="right"/>
    </xf>
    <xf numFmtId="168" fontId="17" fillId="0" borderId="12" xfId="1" applyNumberFormat="1" applyFont="1" applyFill="1" applyBorder="1" applyAlignment="1" applyProtection="1">
      <alignment horizontal="right"/>
    </xf>
    <xf numFmtId="168" fontId="11" fillId="2" borderId="10" xfId="1" applyNumberFormat="1" applyFont="1" applyFill="1" applyBorder="1" applyAlignment="1" applyProtection="1">
      <alignment horizontal="right"/>
      <protection locked="0"/>
    </xf>
    <xf numFmtId="168" fontId="11" fillId="0" borderId="23" xfId="1" applyNumberFormat="1" applyFont="1" applyFill="1" applyBorder="1" applyAlignment="1" applyProtection="1">
      <alignment horizontal="right"/>
    </xf>
    <xf numFmtId="0" fontId="53" fillId="0" borderId="0" xfId="0" applyFont="1" applyFill="1" applyAlignment="1" applyProtection="1">
      <alignment horizontal="right"/>
    </xf>
    <xf numFmtId="165" fontId="38" fillId="7" borderId="9" xfId="0" applyNumberFormat="1" applyFont="1" applyFill="1" applyBorder="1" applyAlignment="1" applyProtection="1">
      <alignment horizontal="center"/>
    </xf>
    <xf numFmtId="165" fontId="38" fillId="7" borderId="5" xfId="0" applyNumberFormat="1" applyFont="1" applyFill="1" applyBorder="1" applyAlignment="1" applyProtection="1">
      <alignment horizontal="center"/>
    </xf>
    <xf numFmtId="0" fontId="38" fillId="7" borderId="6" xfId="0" applyNumberFormat="1" applyFont="1" applyFill="1" applyBorder="1" applyAlignment="1" applyProtection="1">
      <alignment horizontal="center" vertical="center"/>
    </xf>
    <xf numFmtId="0" fontId="12" fillId="7" borderId="6" xfId="0" applyFont="1" applyFill="1" applyBorder="1" applyAlignment="1" applyProtection="1">
      <alignment horizontal="center"/>
    </xf>
    <xf numFmtId="165" fontId="38" fillId="7" borderId="5" xfId="0" applyNumberFormat="1" applyFont="1" applyFill="1" applyBorder="1" applyAlignment="1" applyProtection="1">
      <alignment horizontal="center" vertical="center"/>
    </xf>
    <xf numFmtId="0" fontId="38" fillId="7" borderId="5" xfId="0" applyNumberFormat="1" applyFont="1" applyFill="1" applyBorder="1" applyAlignment="1" applyProtection="1">
      <alignment horizontal="center"/>
    </xf>
    <xf numFmtId="168" fontId="13" fillId="2" borderId="35" xfId="1" applyNumberFormat="1" applyFont="1" applyFill="1" applyBorder="1" applyAlignment="1" applyProtection="1">
      <alignment horizontal="right"/>
      <protection locked="0"/>
    </xf>
    <xf numFmtId="166" fontId="13" fillId="0" borderId="36" xfId="1" applyNumberFormat="1" applyFont="1" applyFill="1" applyBorder="1" applyAlignment="1" applyProtection="1">
      <alignment horizontal="center"/>
    </xf>
    <xf numFmtId="168" fontId="13" fillId="2" borderId="24" xfId="1" applyNumberFormat="1" applyFont="1" applyFill="1" applyBorder="1" applyAlignment="1" applyProtection="1">
      <alignment horizontal="right"/>
      <protection locked="0"/>
    </xf>
    <xf numFmtId="166" fontId="13" fillId="0" borderId="24" xfId="1" applyNumberFormat="1" applyFont="1" applyFill="1" applyBorder="1" applyAlignment="1" applyProtection="1">
      <alignment horizontal="center"/>
    </xf>
    <xf numFmtId="168" fontId="26" fillId="0" borderId="4" xfId="1" applyNumberFormat="1" applyFont="1" applyFill="1" applyBorder="1" applyAlignment="1" applyProtection="1">
      <alignment horizontal="right"/>
      <protection locked="0"/>
    </xf>
    <xf numFmtId="0" fontId="12" fillId="5" borderId="0" xfId="0" applyFont="1" applyFill="1" applyAlignment="1" applyProtection="1">
      <alignment horizontal="center"/>
    </xf>
    <xf numFmtId="0" fontId="26" fillId="8" borderId="0" xfId="0" applyFont="1" applyFill="1" applyProtection="1"/>
    <xf numFmtId="0" fontId="12" fillId="8" borderId="0" xfId="0" applyFont="1" applyFill="1" applyProtection="1"/>
    <xf numFmtId="0" fontId="13" fillId="5" borderId="2" xfId="0" applyFont="1" applyFill="1" applyBorder="1" applyAlignment="1" applyProtection="1">
      <alignment horizontal="center"/>
    </xf>
    <xf numFmtId="0" fontId="26" fillId="8" borderId="2" xfId="0" applyFont="1" applyFill="1" applyBorder="1" applyProtection="1"/>
    <xf numFmtId="168" fontId="12" fillId="0" borderId="28" xfId="1" applyNumberFormat="1" applyFont="1" applyFill="1" applyBorder="1" applyAlignment="1" applyProtection="1">
      <alignment horizontal="right"/>
    </xf>
    <xf numFmtId="0" fontId="1" fillId="0" borderId="0" xfId="0" applyFont="1" applyProtection="1">
      <protection hidden="1"/>
    </xf>
    <xf numFmtId="0" fontId="26" fillId="2" borderId="0" xfId="0" applyFont="1" applyFill="1" applyProtection="1">
      <protection locked="0"/>
    </xf>
    <xf numFmtId="9" fontId="1" fillId="2" borderId="6" xfId="0" quotePrefix="1" applyNumberFormat="1" applyFont="1" applyFill="1" applyBorder="1" applyAlignment="1" applyProtection="1">
      <alignment horizontal="center"/>
      <protection locked="0" hidden="1"/>
    </xf>
    <xf numFmtId="0" fontId="4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2" fillId="0" borderId="2" xfId="0" applyFont="1" applyFill="1" applyBorder="1" applyAlignment="1" applyProtection="1">
      <alignment horizontal="right"/>
      <protection hidden="1"/>
    </xf>
    <xf numFmtId="168" fontId="15" fillId="0" borderId="0" xfId="0" applyNumberFormat="1" applyFont="1" applyFill="1" applyAlignment="1" applyProtection="1">
      <alignment horizontal="right"/>
    </xf>
  </cellXfs>
  <cellStyles count="3">
    <cellStyle name="Comma" xfId="1" builtinId="3"/>
    <cellStyle name="Normal" xfId="0" builtinId="0"/>
    <cellStyle name="Per 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1743075</xdr:colOff>
          <xdr:row>0</xdr:row>
          <xdr:rowOff>695325</xdr:rowOff>
        </xdr:from>
        <xdr:to>
          <xdr:col>3</xdr:col>
          <xdr:colOff>638175</xdr:colOff>
          <xdr:row>3</xdr:row>
          <xdr:rowOff>866775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14300" y="733425"/>
          <a:ext cx="6124575" cy="8258175"/>
        </a:xfrm>
        <a:prstGeom prst="rect">
          <a:avLst/>
        </a:prstGeom>
        <a:solidFill>
          <a:sysClr val="window" lastClr="FFFFFF"/>
        </a:solidFill>
        <a:ln w="9525">
          <a:noFill/>
          <a:miter lim="800000"/>
          <a:headEnd/>
          <a:tailEnd/>
        </a:ln>
      </xdr:spPr>
      <xdr:txBody>
        <a:bodyPr vertOverflow="clip" wrap="square" lIns="91440" tIns="45720" rIns="91440" bIns="45720" anchor="t" upright="1"/>
        <a:lstStyle/>
        <a:p>
          <a:r>
            <a:rPr lang="en-US" sz="1100">
              <a:effectLst/>
              <a:latin typeface="+mn-lt"/>
              <a:ea typeface="+mn-ea"/>
              <a:cs typeface="+mn-cs"/>
            </a:rPr>
            <a:t>Il-Kunsill lokali l-Fontana qiegħed jippreżenta l-estimi finanzjajri għas-sena li tibda fl-1 ta’ Jannar 202</a:t>
          </a:r>
          <a:r>
            <a:rPr lang="mt-MT" sz="1100">
              <a:effectLst/>
              <a:latin typeface="+mn-lt"/>
              <a:ea typeface="+mn-ea"/>
              <a:cs typeface="+mn-cs"/>
            </a:rPr>
            <a:t>3</a:t>
          </a:r>
          <a:r>
            <a:rPr lang="en-US" sz="1100">
              <a:effectLst/>
              <a:latin typeface="+mn-lt"/>
              <a:ea typeface="+mn-ea"/>
              <a:cs typeface="+mn-cs"/>
            </a:rPr>
            <a:t> u tispiċċa fil-31 ta’ Diċembru 202</a:t>
          </a:r>
          <a:r>
            <a:rPr lang="mt-MT" sz="1100">
              <a:effectLst/>
              <a:latin typeface="+mn-lt"/>
              <a:ea typeface="+mn-ea"/>
              <a:cs typeface="+mn-cs"/>
            </a:rPr>
            <a:t>3</a:t>
          </a:r>
          <a:r>
            <a:rPr lang="en-US" sz="1100">
              <a:effectLst/>
              <a:latin typeface="+mn-lt"/>
              <a:ea typeface="+mn-ea"/>
              <a:cs typeface="+mn-cs"/>
            </a:rPr>
            <a:t>. Id-dħul totali ta’ natura rikorrenti ta’ dan il-Kunsill għas-sena 202</a:t>
          </a:r>
          <a:r>
            <a:rPr lang="mt-MT" sz="1100">
              <a:effectLst/>
              <a:latin typeface="+mn-lt"/>
              <a:ea typeface="+mn-ea"/>
              <a:cs typeface="+mn-cs"/>
            </a:rPr>
            <a:t>3</a:t>
          </a:r>
          <a:r>
            <a:rPr lang="en-US" sz="1100">
              <a:effectLst/>
              <a:latin typeface="+mn-lt"/>
              <a:ea typeface="+mn-ea"/>
              <a:cs typeface="+mn-cs"/>
            </a:rPr>
            <a:t> mistenni jkun madwar </a:t>
          </a:r>
          <a:r>
            <a:rPr lang="en-US" sz="1100">
              <a:solidFill>
                <a:sysClr val="windowText" lastClr="000000"/>
              </a:solidFill>
              <a:effectLst/>
              <a:latin typeface="+mn-lt"/>
              <a:ea typeface="+mn-ea"/>
              <a:cs typeface="+mn-cs"/>
            </a:rPr>
            <a:t>_</a:t>
          </a:r>
          <a:r>
            <a:rPr lang="mt-MT" sz="1100" u="sng">
              <a:solidFill>
                <a:srgbClr val="FF0000"/>
              </a:solidFill>
              <a:effectLst/>
              <a:latin typeface="+mn-lt"/>
              <a:ea typeface="+mn-ea"/>
              <a:cs typeface="+mn-cs"/>
            </a:rPr>
            <a:t>€00000</a:t>
          </a:r>
          <a:r>
            <a:rPr lang="en-US" sz="1100" i="1">
              <a:solidFill>
                <a:sysClr val="windowText" lastClr="000000"/>
              </a:solidFill>
              <a:effectLst/>
              <a:latin typeface="+mn-lt"/>
              <a:ea typeface="+mn-ea"/>
              <a:cs typeface="+mn-cs"/>
            </a:rPr>
            <a:t>.</a:t>
          </a:r>
          <a:r>
            <a:rPr lang="en-US" sz="1100">
              <a:effectLst/>
              <a:latin typeface="+mn-lt"/>
              <a:ea typeface="+mn-ea"/>
              <a:cs typeface="+mn-cs"/>
            </a:rPr>
            <a:t> Minn dawn </a:t>
          </a:r>
          <a:r>
            <a:rPr lang="en-US" sz="1100" u="sng">
              <a:effectLst/>
              <a:latin typeface="+mn-lt"/>
              <a:ea typeface="+mn-ea"/>
              <a:cs typeface="+mn-cs"/>
            </a:rPr>
            <a:t>€1</a:t>
          </a:r>
          <a:r>
            <a:rPr lang="mt-MT" sz="1100" u="sng">
              <a:effectLst/>
              <a:latin typeface="+mn-lt"/>
              <a:ea typeface="+mn-ea"/>
              <a:cs typeface="+mn-cs"/>
            </a:rPr>
            <a:t>92</a:t>
          </a:r>
          <a:r>
            <a:rPr lang="en-US" sz="1100" u="sng">
              <a:effectLst/>
              <a:latin typeface="+mn-lt"/>
              <a:ea typeface="+mn-ea"/>
              <a:cs typeface="+mn-cs"/>
            </a:rPr>
            <a:t>,520</a:t>
          </a:r>
          <a:r>
            <a:rPr lang="en-US" sz="1100">
              <a:effectLst/>
              <a:latin typeface="+mn-lt"/>
              <a:ea typeface="+mn-ea"/>
              <a:cs typeface="+mn-cs"/>
            </a:rPr>
            <a:t> jirrappreżentaw il-fondi annwali li ningħataw mill-Gvern Ċentrali, </a:t>
          </a:r>
          <a:r>
            <a:rPr lang="en-US" sz="1100" u="sng">
              <a:effectLst/>
              <a:latin typeface="+mn-lt"/>
              <a:ea typeface="+mn-ea"/>
              <a:cs typeface="+mn-cs"/>
            </a:rPr>
            <a:t>€4,000</a:t>
          </a:r>
          <a:r>
            <a:rPr lang="en-US" sz="1100">
              <a:effectLst/>
              <a:latin typeface="+mn-lt"/>
              <a:ea typeface="+mn-ea"/>
              <a:cs typeface="+mn-cs"/>
            </a:rPr>
            <a:t>_ minn permessi, ­­­</a:t>
          </a:r>
          <a:r>
            <a:rPr lang="en-US" sz="1100" u="sng">
              <a:effectLst/>
              <a:latin typeface="+mn-lt"/>
              <a:ea typeface="+mn-ea"/>
              <a:cs typeface="+mn-cs"/>
            </a:rPr>
            <a:t>€500</a:t>
          </a:r>
          <a:r>
            <a:rPr lang="en-US" sz="1100">
              <a:effectLst/>
              <a:latin typeface="+mn-lt"/>
              <a:ea typeface="+mn-ea"/>
              <a:cs typeface="+mn-cs"/>
            </a:rPr>
            <a:t>_ mid-dħul tas-sistema </a:t>
          </a:r>
          <a:r>
            <a:rPr lang="en-US" sz="1100" i="1">
              <a:effectLst/>
              <a:latin typeface="+mn-lt"/>
              <a:ea typeface="+mn-ea"/>
              <a:cs typeface="+mn-cs"/>
            </a:rPr>
            <a:t>LES</a:t>
          </a:r>
          <a:r>
            <a:rPr lang="en-US" sz="1100">
              <a:effectLst/>
              <a:latin typeface="+mn-lt"/>
              <a:ea typeface="+mn-ea"/>
              <a:cs typeface="+mn-cs"/>
            </a:rPr>
            <a:t> u  </a:t>
          </a:r>
          <a:r>
            <a:rPr lang="mt-MT" sz="1100" u="sng">
              <a:effectLst/>
              <a:latin typeface="+mn-lt"/>
              <a:ea typeface="+mn-ea"/>
              <a:cs typeface="+mn-cs"/>
            </a:rPr>
            <a:t>€</a:t>
          </a:r>
          <a:r>
            <a:rPr lang="en-US" sz="1100" u="sng">
              <a:solidFill>
                <a:srgbClr val="FF0000"/>
              </a:solidFill>
              <a:effectLst/>
              <a:latin typeface="+mn-lt"/>
              <a:ea typeface="+mn-ea"/>
              <a:cs typeface="+mn-cs"/>
            </a:rPr>
            <a:t>36,000</a:t>
          </a:r>
          <a:r>
            <a:rPr lang="en-US" sz="1100">
              <a:effectLst/>
              <a:latin typeface="+mn-lt"/>
              <a:ea typeface="+mn-ea"/>
              <a:cs typeface="+mn-cs"/>
            </a:rPr>
            <a:t>_ minn korporazzjonijiet pubbiliċi u entitajiet governattivi oħra.  Fondi mill-Ministeru għal Għawdex li jammontaw għal </a:t>
          </a:r>
          <a:r>
            <a:rPr lang="en-US" sz="1100" u="sng">
              <a:effectLst/>
              <a:latin typeface="+mn-lt"/>
              <a:ea typeface="+mn-ea"/>
              <a:cs typeface="+mn-cs"/>
            </a:rPr>
            <a:t>€191,000 </a:t>
          </a:r>
          <a:r>
            <a:rPr lang="en-US" sz="1100">
              <a:effectLst/>
              <a:latin typeface="+mn-lt"/>
              <a:ea typeface="+mn-ea"/>
              <a:cs typeface="+mn-cs"/>
            </a:rPr>
            <a:t>ser jintużaw għal bdil ta servizzi tad-drenaġġ u tarmac fi Triq il-Għajn, bejn Pjazza Santu Wistin u Triq il-Kappillan Hili. Hu proġettat li jkun hemm dħul minn skema tad-direttorat għall-Gvern Lokali, Strateġija u Implimentazzjoni ta’ Policy li tammonta għall-</a:t>
          </a:r>
          <a:r>
            <a:rPr lang="en-US" sz="1100" u="sng">
              <a:effectLst/>
              <a:latin typeface="+mn-lt"/>
              <a:ea typeface="+mn-ea"/>
              <a:cs typeface="+mn-cs"/>
            </a:rPr>
            <a:t>€28,670.48</a:t>
          </a:r>
          <a:r>
            <a:rPr lang="en-US" sz="1100">
              <a:effectLst/>
              <a:latin typeface="+mn-lt"/>
              <a:ea typeface="+mn-ea"/>
              <a:cs typeface="+mn-cs"/>
            </a:rPr>
            <a:t> flimkien ma’ skema oħra tal-LESA li tammonta għall-</a:t>
          </a:r>
          <a:r>
            <a:rPr lang="en-US" sz="1100" u="sng">
              <a:effectLst/>
              <a:latin typeface="+mn-lt"/>
              <a:ea typeface="+mn-ea"/>
              <a:cs typeface="+mn-cs"/>
            </a:rPr>
            <a:t>€68,975</a:t>
          </a:r>
          <a:r>
            <a:rPr lang="en-US" sz="1100">
              <a:effectLst/>
              <a:latin typeface="+mn-lt"/>
              <a:ea typeface="+mn-ea"/>
              <a:cs typeface="+mn-cs"/>
            </a:rPr>
            <a:t> li ser jintużaw għall-żvilupp u t-titjib fil-kundizzjonijiet tal-Fontana </a:t>
          </a:r>
          <a:r>
            <a:rPr lang="en-US" sz="1100" i="1">
              <a:effectLst/>
              <a:latin typeface="+mn-lt"/>
              <a:ea typeface="+mn-ea"/>
              <a:cs typeface="+mn-cs"/>
            </a:rPr>
            <a:t>Playing Field. </a:t>
          </a:r>
          <a:r>
            <a:rPr lang="en-US" sz="1100">
              <a:effectLst/>
              <a:latin typeface="+mn-lt"/>
              <a:ea typeface="+mn-ea"/>
              <a:cs typeface="+mn-cs"/>
            </a:rPr>
            <a:t>Hu proġettat dħul ieħor li jammonta għall-</a:t>
          </a:r>
          <a:r>
            <a:rPr lang="en-US" sz="1100" u="sng">
              <a:effectLst/>
              <a:latin typeface="+mn-lt"/>
              <a:ea typeface="+mn-ea"/>
              <a:cs typeface="+mn-cs"/>
            </a:rPr>
            <a:t>€25,</a:t>
          </a:r>
          <a:r>
            <a:rPr lang="mt-MT" sz="1100" u="sng">
              <a:effectLst/>
              <a:latin typeface="+mn-lt"/>
              <a:ea typeface="+mn-ea"/>
              <a:cs typeface="+mn-cs"/>
            </a:rPr>
            <a:t>840</a:t>
          </a:r>
          <a:r>
            <a:rPr lang="en-US" sz="1100">
              <a:effectLst/>
              <a:latin typeface="+mn-lt"/>
              <a:ea typeface="+mn-ea"/>
              <a:cs typeface="+mn-cs"/>
            </a:rPr>
            <a:t> taħt l-iskema għall-proġetti relatati mal-aċċessibiltà u mal-mobilità mid-dipartiment tal-Gvern Lokali. Ma’ dawn il-fondi hu maħsub li jidħlu madwar </a:t>
          </a:r>
          <a:r>
            <a:rPr lang="en-US" sz="1100" u="sng">
              <a:effectLst/>
              <a:latin typeface="+mn-lt"/>
              <a:ea typeface="+mn-ea"/>
              <a:cs typeface="+mn-cs"/>
            </a:rPr>
            <a:t>€1</a:t>
          </a:r>
          <a:r>
            <a:rPr lang="mt-MT" sz="1100" u="sng">
              <a:effectLst/>
              <a:latin typeface="+mn-lt"/>
              <a:ea typeface="+mn-ea"/>
              <a:cs typeface="+mn-cs"/>
            </a:rPr>
            <a:t>1</a:t>
          </a:r>
          <a:r>
            <a:rPr lang="en-US" sz="1100" u="sng">
              <a:effectLst/>
              <a:latin typeface="+mn-lt"/>
              <a:ea typeface="+mn-ea"/>
              <a:cs typeface="+mn-cs"/>
            </a:rPr>
            <a:t>,000</a:t>
          </a:r>
          <a:r>
            <a:rPr lang="en-US" sz="1100">
              <a:effectLst/>
              <a:latin typeface="+mn-lt"/>
              <a:ea typeface="+mn-ea"/>
              <a:cs typeface="+mn-cs"/>
            </a:rPr>
            <a:t> minn skema ta’ Transport Malta.</a:t>
          </a:r>
          <a:r>
            <a:rPr lang="mt-MT" sz="1100" baseline="0">
              <a:effectLst/>
              <a:latin typeface="+mn-lt"/>
              <a:ea typeface="+mn-ea"/>
              <a:cs typeface="+mn-cs"/>
            </a:rPr>
            <a:t> </a:t>
          </a:r>
          <a:r>
            <a:rPr lang="en-US" sz="1100">
              <a:effectLst/>
              <a:latin typeface="+mn-lt"/>
              <a:ea typeface="+mn-ea"/>
              <a:cs typeface="+mn-cs"/>
            </a:rPr>
            <a:t> Permezz ta’ dawn il-fondi l-Kunsill ser ikun qiegħed jinvesti f’vann elettrika għall-użu tar-residenti tal-istess lokalita’.</a:t>
          </a:r>
          <a:r>
            <a:rPr lang="mt-MT" sz="1100">
              <a:effectLst/>
              <a:latin typeface="+mn-lt"/>
              <a:ea typeface="+mn-ea"/>
              <a:cs typeface="+mn-cs"/>
            </a:rPr>
            <a:t> </a:t>
          </a:r>
          <a:r>
            <a:rPr lang="mt-MT" sz="1100" baseline="0">
              <a:effectLst/>
              <a:latin typeface="+mn-lt"/>
              <a:ea typeface="+mn-ea"/>
              <a:cs typeface="+mn-cs"/>
            </a:rPr>
            <a:t>Hu proġettat ukoll dħul minn skema tad-Direttorat għall-Gvern Lokali, Finanzjament ta' Proġetti Kapitali, Komunitajiet isbaħ u aktar b'saħħithom li tammonta għal </a:t>
          </a:r>
          <a:r>
            <a:rPr lang="mt-MT" sz="1100" u="sng" baseline="0">
              <a:effectLst/>
              <a:latin typeface="+mn-lt"/>
              <a:ea typeface="+mn-ea"/>
              <a:cs typeface="+mn-cs"/>
            </a:rPr>
            <a:t>€87,750</a:t>
          </a:r>
          <a:r>
            <a:rPr lang="mt-MT" sz="1100" baseline="0">
              <a:effectLst/>
              <a:latin typeface="+mn-lt"/>
              <a:ea typeface="+mn-ea"/>
              <a:cs typeface="+mn-cs"/>
            </a:rPr>
            <a:t> li ser jintużaw sabiex isir tisbiħ ta' pavimentar bil-porfido fi Triq il-Għajn, il-parti taħt ir-railing.</a:t>
          </a:r>
          <a:r>
            <a:rPr lang="en-US" sz="1100">
              <a:effectLst/>
              <a:latin typeface="+mn-lt"/>
              <a:ea typeface="+mn-ea"/>
              <a:cs typeface="+mn-cs"/>
            </a:rPr>
            <a:t> </a:t>
          </a:r>
          <a:r>
            <a:rPr lang="mt-MT" sz="1100">
              <a:effectLst/>
              <a:latin typeface="+mn-lt"/>
              <a:ea typeface="+mn-ea"/>
              <a:cs typeface="+mn-cs"/>
            </a:rPr>
            <a:t>Huwa wkoll maħsub li jkun hemm dħul</a:t>
          </a:r>
          <a:r>
            <a:rPr lang="mt-MT" sz="1100" baseline="0">
              <a:effectLst/>
              <a:latin typeface="+mn-lt"/>
              <a:ea typeface="+mn-ea"/>
              <a:cs typeface="+mn-cs"/>
            </a:rPr>
            <a:t> mill-fond tad-Development Planning Fund li jammonta għall-</a:t>
          </a:r>
          <a:r>
            <a:rPr lang="mt-MT" sz="1100" u="sng" baseline="0">
              <a:effectLst/>
              <a:latin typeface="+mn-lt"/>
              <a:ea typeface="+mn-ea"/>
              <a:cs typeface="+mn-cs"/>
            </a:rPr>
            <a:t>€18,358.58.</a:t>
          </a:r>
          <a:r>
            <a:rPr lang="mt-MT" sz="1100" baseline="0">
              <a:effectLst/>
              <a:latin typeface="+mn-lt"/>
              <a:ea typeface="+mn-ea"/>
              <a:cs typeface="+mn-cs"/>
            </a:rPr>
            <a:t>  </a:t>
          </a:r>
          <a:r>
            <a:rPr lang="en-US" sz="1100">
              <a:effectLst/>
              <a:latin typeface="+mn-lt"/>
              <a:ea typeface="+mn-ea"/>
              <a:cs typeface="+mn-cs"/>
            </a:rPr>
            <a:t>Hemm ukoll maħsub li jkun hemm dħul minn diversi skemi tar-Reġjun ta’ Għawdex li jammontaw għal madwar </a:t>
          </a:r>
          <a:r>
            <a:rPr lang="en-US" sz="1100" u="sng">
              <a:effectLst/>
              <a:latin typeface="+mn-lt"/>
              <a:ea typeface="+mn-ea"/>
              <a:cs typeface="+mn-cs"/>
            </a:rPr>
            <a:t>€5</a:t>
          </a:r>
          <a:r>
            <a:rPr lang="mt-MT" sz="1100" u="sng">
              <a:effectLst/>
              <a:latin typeface="+mn-lt"/>
              <a:ea typeface="+mn-ea"/>
              <a:cs typeface="+mn-cs"/>
            </a:rPr>
            <a:t>0</a:t>
          </a:r>
          <a:r>
            <a:rPr lang="en-US" sz="1100" u="sng">
              <a:effectLst/>
              <a:latin typeface="+mn-lt"/>
              <a:ea typeface="+mn-ea"/>
              <a:cs typeface="+mn-cs"/>
            </a:rPr>
            <a:t>,500</a:t>
          </a:r>
          <a:r>
            <a:rPr lang="en-US" sz="1100">
              <a:effectLst/>
              <a:latin typeface="+mn-lt"/>
              <a:ea typeface="+mn-ea"/>
              <a:cs typeface="+mn-cs"/>
            </a:rPr>
            <a:t>. In oltre dan, hemm bilanċ ta’ _</a:t>
          </a:r>
          <a:r>
            <a:rPr lang="en-US" sz="1100" u="sng">
              <a:solidFill>
                <a:srgbClr val="FF0000"/>
              </a:solidFill>
              <a:effectLst/>
              <a:latin typeface="+mn-lt"/>
              <a:ea typeface="+mn-ea"/>
              <a:cs typeface="+mn-cs"/>
            </a:rPr>
            <a:t>€</a:t>
          </a:r>
          <a:r>
            <a:rPr lang="mt-MT" sz="1100" u="sng">
              <a:solidFill>
                <a:srgbClr val="FF0000"/>
              </a:solidFill>
              <a:effectLst/>
              <a:latin typeface="+mn-lt"/>
              <a:ea typeface="+mn-ea"/>
              <a:cs typeface="+mn-cs"/>
            </a:rPr>
            <a:t>0000</a:t>
          </a:r>
          <a:r>
            <a:rPr lang="en-US" sz="1100">
              <a:effectLst/>
              <a:latin typeface="+mn-lt"/>
              <a:ea typeface="+mn-ea"/>
              <a:cs typeface="+mn-cs"/>
            </a:rPr>
            <a:t>_ mis-snin ta’ qabel. Għalhekk il-Kunsill mistenni jkollu total ta’ </a:t>
          </a:r>
          <a:r>
            <a:rPr lang="en-US" sz="1100" u="sng">
              <a:effectLst/>
              <a:latin typeface="+mn-lt"/>
              <a:ea typeface="+mn-ea"/>
              <a:cs typeface="+mn-cs"/>
            </a:rPr>
            <a:t>_</a:t>
          </a:r>
          <a:r>
            <a:rPr lang="en-US" sz="1100" u="sng">
              <a:solidFill>
                <a:srgbClr val="FF0000"/>
              </a:solidFill>
              <a:effectLst/>
              <a:latin typeface="+mn-lt"/>
              <a:ea typeface="+mn-ea"/>
              <a:cs typeface="+mn-cs"/>
            </a:rPr>
            <a:t>€</a:t>
          </a:r>
          <a:r>
            <a:rPr lang="mt-MT" sz="1100" u="sng">
              <a:solidFill>
                <a:srgbClr val="FF0000"/>
              </a:solidFill>
              <a:effectLst/>
              <a:latin typeface="+mn-lt"/>
              <a:ea typeface="+mn-ea"/>
              <a:cs typeface="+mn-cs"/>
            </a:rPr>
            <a:t>00000</a:t>
          </a:r>
          <a:r>
            <a:rPr lang="en-US" sz="1100">
              <a:effectLst/>
              <a:latin typeface="+mn-lt"/>
              <a:ea typeface="+mn-ea"/>
              <a:cs typeface="+mn-cs"/>
            </a:rPr>
            <a:t> għal din is-sena.</a:t>
          </a:r>
        </a:p>
        <a:p>
          <a:r>
            <a:rPr lang="en-GB" sz="1100">
              <a:effectLst/>
              <a:latin typeface="+mn-lt"/>
              <a:ea typeface="+mn-ea"/>
              <a:cs typeface="+mn-cs"/>
            </a:rPr>
            <a:t>Bħala tisbiħ u manutenzjoni tal-Parki u Ġonna ġie allokat l-ammont ta’ </a:t>
          </a:r>
          <a:r>
            <a:rPr lang="en-US" sz="1100" u="sng">
              <a:effectLst/>
              <a:latin typeface="+mn-lt"/>
              <a:ea typeface="+mn-ea"/>
              <a:cs typeface="+mn-cs"/>
            </a:rPr>
            <a:t>€1,0</a:t>
          </a:r>
          <a:r>
            <a:rPr lang="mt-MT" sz="1100" u="sng">
              <a:effectLst/>
              <a:latin typeface="+mn-lt"/>
              <a:ea typeface="+mn-ea"/>
              <a:cs typeface="+mn-cs"/>
            </a:rPr>
            <a:t>93</a:t>
          </a:r>
          <a:r>
            <a:rPr lang="en-US" sz="1100" b="1">
              <a:effectLst/>
              <a:latin typeface="+mn-lt"/>
              <a:ea typeface="+mn-ea"/>
              <a:cs typeface="+mn-cs"/>
            </a:rPr>
            <a:t>_</a:t>
          </a:r>
          <a:r>
            <a:rPr lang="en-GB" sz="1100">
              <a:effectLst/>
              <a:latin typeface="+mn-lt"/>
              <a:ea typeface="+mn-ea"/>
              <a:cs typeface="+mn-cs"/>
            </a:rPr>
            <a:t> filwaqt li ġie allokat l-ammont ta’ </a:t>
          </a:r>
          <a:r>
            <a:rPr lang="en-US" sz="1100" b="1">
              <a:effectLst/>
              <a:latin typeface="+mn-lt"/>
              <a:ea typeface="+mn-ea"/>
              <a:cs typeface="+mn-cs"/>
            </a:rPr>
            <a:t>_</a:t>
          </a:r>
          <a:r>
            <a:rPr lang="en-US" sz="1100" u="sng">
              <a:effectLst/>
              <a:latin typeface="+mn-lt"/>
              <a:ea typeface="+mn-ea"/>
              <a:cs typeface="+mn-cs"/>
            </a:rPr>
            <a:t>€3,</a:t>
          </a:r>
          <a:r>
            <a:rPr lang="mt-MT" sz="1100" u="sng">
              <a:effectLst/>
              <a:latin typeface="+mn-lt"/>
              <a:ea typeface="+mn-ea"/>
              <a:cs typeface="+mn-cs"/>
            </a:rPr>
            <a:t>825</a:t>
          </a:r>
          <a:r>
            <a:rPr lang="en-US" sz="1100" b="1">
              <a:effectLst/>
              <a:latin typeface="+mn-lt"/>
              <a:ea typeface="+mn-ea"/>
              <a:cs typeface="+mn-cs"/>
            </a:rPr>
            <a:t>_</a:t>
          </a:r>
          <a:r>
            <a:rPr lang="en-GB" sz="1100">
              <a:effectLst/>
              <a:latin typeface="+mn-lt"/>
              <a:ea typeface="+mn-ea"/>
              <a:cs typeface="+mn-cs"/>
            </a:rPr>
            <a:t> bħala fond għal-Latrini Pubbliċi.  Bħala tiswija u manutenzjoni ta’ toroq li jinkludu wkoll sinjali u marki tat-traffiku se tiġi allokata s-somma ta’ </a:t>
          </a:r>
          <a:r>
            <a:rPr lang="en-US" sz="1100" b="1">
              <a:effectLst/>
              <a:latin typeface="+mn-lt"/>
              <a:ea typeface="+mn-ea"/>
              <a:cs typeface="+mn-cs"/>
            </a:rPr>
            <a:t>_</a:t>
          </a:r>
          <a:r>
            <a:rPr lang="en-US" sz="1100" u="sng">
              <a:effectLst/>
              <a:latin typeface="+mn-lt"/>
              <a:ea typeface="+mn-ea"/>
              <a:cs typeface="+mn-cs"/>
            </a:rPr>
            <a:t>€1</a:t>
          </a:r>
          <a:r>
            <a:rPr lang="mt-MT" sz="1100" u="sng">
              <a:effectLst/>
              <a:latin typeface="+mn-lt"/>
              <a:ea typeface="+mn-ea"/>
              <a:cs typeface="+mn-cs"/>
            </a:rPr>
            <a:t>4,807</a:t>
          </a:r>
          <a:r>
            <a:rPr lang="en-US" sz="1100" b="1">
              <a:effectLst/>
              <a:latin typeface="+mn-lt"/>
              <a:ea typeface="+mn-ea"/>
              <a:cs typeface="+mn-cs"/>
            </a:rPr>
            <a:t>_ </a:t>
          </a:r>
          <a:r>
            <a:rPr lang="en-GB" sz="1100">
              <a:effectLst/>
              <a:latin typeface="+mn-lt"/>
              <a:ea typeface="+mn-ea"/>
              <a:cs typeface="+mn-cs"/>
            </a:rPr>
            <a:t>kif inhu provdut fil-baġit.  Ġie allokat l-ammont ta’ </a:t>
          </a:r>
          <a:r>
            <a:rPr lang="en-US" sz="1100" b="1">
              <a:effectLst/>
              <a:latin typeface="+mn-lt"/>
              <a:ea typeface="+mn-ea"/>
              <a:cs typeface="+mn-cs"/>
            </a:rPr>
            <a:t>_</a:t>
          </a:r>
          <a:r>
            <a:rPr lang="en-US" sz="1100" u="sng">
              <a:effectLst/>
              <a:latin typeface="+mn-lt"/>
              <a:ea typeface="+mn-ea"/>
              <a:cs typeface="+mn-cs"/>
            </a:rPr>
            <a:t>€10,</a:t>
          </a:r>
          <a:r>
            <a:rPr lang="mt-MT" sz="1100" u="sng">
              <a:effectLst/>
              <a:latin typeface="+mn-lt"/>
              <a:ea typeface="+mn-ea"/>
              <a:cs typeface="+mn-cs"/>
            </a:rPr>
            <a:t>016</a:t>
          </a:r>
          <a:r>
            <a:rPr lang="en-US" sz="1100" b="1">
              <a:effectLst/>
              <a:latin typeface="+mn-lt"/>
              <a:ea typeface="+mn-ea"/>
              <a:cs typeface="+mn-cs"/>
            </a:rPr>
            <a:t>_</a:t>
          </a:r>
          <a:r>
            <a:rPr lang="en-GB" sz="1100">
              <a:effectLst/>
              <a:latin typeface="+mn-lt"/>
              <a:ea typeface="+mn-ea"/>
              <a:cs typeface="+mn-cs"/>
            </a:rPr>
            <a:t> għas-servizz tal-knis u tindif ta’ toroq li jaqgħu taħt ir-responsabbilita’ tal-Kunsill Lokali.  Rigward l-immaniġġjar tal-iskart, il-Kunsill se jalloka l-ammont ta’ </a:t>
          </a:r>
          <a:r>
            <a:rPr lang="en-US" sz="1100" u="sng">
              <a:effectLst/>
              <a:latin typeface="+mn-lt"/>
              <a:ea typeface="+mn-ea"/>
              <a:cs typeface="+mn-cs"/>
            </a:rPr>
            <a:t>€</a:t>
          </a:r>
          <a:r>
            <a:rPr lang="mt-MT" sz="1100" u="sng">
              <a:effectLst/>
              <a:latin typeface="+mn-lt"/>
              <a:ea typeface="+mn-ea"/>
              <a:cs typeface="+mn-cs"/>
            </a:rPr>
            <a:t>25,994</a:t>
          </a:r>
          <a:r>
            <a:rPr lang="en-GB" sz="1100">
              <a:effectLst/>
              <a:latin typeface="+mn-lt"/>
              <a:ea typeface="+mn-ea"/>
              <a:cs typeface="+mn-cs"/>
            </a:rPr>
            <a:t> għas-servizz tal-ġbir ta’ l-iskart, kif ukoll l-ammont ta’ </a:t>
          </a:r>
          <a:r>
            <a:rPr lang="en-US" sz="1100" u="sng">
              <a:effectLst/>
              <a:latin typeface="+mn-lt"/>
              <a:ea typeface="+mn-ea"/>
              <a:cs typeface="+mn-cs"/>
            </a:rPr>
            <a:t>€10,</a:t>
          </a:r>
          <a:r>
            <a:rPr lang="mt-MT" sz="1100" u="sng">
              <a:effectLst/>
              <a:latin typeface="+mn-lt"/>
              <a:ea typeface="+mn-ea"/>
              <a:cs typeface="+mn-cs"/>
            </a:rPr>
            <a:t>288</a:t>
          </a:r>
          <a:r>
            <a:rPr lang="en-US" sz="1100" b="1">
              <a:effectLst/>
              <a:latin typeface="+mn-lt"/>
              <a:ea typeface="+mn-ea"/>
              <a:cs typeface="+mn-cs"/>
            </a:rPr>
            <a:t>_</a:t>
          </a:r>
          <a:r>
            <a:rPr lang="en-GB" sz="1100">
              <a:effectLst/>
              <a:latin typeface="+mn-lt"/>
              <a:ea typeface="+mn-ea"/>
              <a:cs typeface="+mn-cs"/>
            </a:rPr>
            <a:t> se jiġi allokat bħala </a:t>
          </a:r>
          <a:r>
            <a:rPr lang="en-GB" sz="1100" i="1">
              <a:effectLst/>
              <a:latin typeface="+mn-lt"/>
              <a:ea typeface="+mn-ea"/>
              <a:cs typeface="+mn-cs"/>
            </a:rPr>
            <a:t>waste tipping fees.</a:t>
          </a:r>
          <a:r>
            <a:rPr lang="en-GB" sz="1100">
              <a:effectLst/>
              <a:latin typeface="+mn-lt"/>
              <a:ea typeface="+mn-ea"/>
              <a:cs typeface="+mn-cs"/>
            </a:rPr>
            <a:t>  Rigward spejjeż ta’ amministrazzjoni hemm allokat </a:t>
          </a:r>
          <a:r>
            <a:rPr lang="en-US" sz="1100" u="sng">
              <a:effectLst/>
              <a:latin typeface="+mn-lt"/>
              <a:ea typeface="+mn-ea"/>
              <a:cs typeface="+mn-cs"/>
            </a:rPr>
            <a:t>€</a:t>
          </a:r>
          <a:r>
            <a:rPr lang="mt-MT" sz="1100" u="sng">
              <a:effectLst/>
              <a:latin typeface="+mn-lt"/>
              <a:ea typeface="+mn-ea"/>
              <a:cs typeface="+mn-cs"/>
            </a:rPr>
            <a:t>123,215</a:t>
          </a:r>
          <a:r>
            <a:rPr lang="en-GB" sz="1100">
              <a:effectLst/>
              <a:latin typeface="+mn-lt"/>
              <a:ea typeface="+mn-ea"/>
              <a:cs typeface="+mn-cs"/>
            </a:rPr>
            <a:t>. Minn dawn, is-salarji u pagi mistennija li jammontaw għas-somma ta’ madwar </a:t>
          </a:r>
          <a:r>
            <a:rPr lang="en-US" sz="1100" u="sng">
              <a:solidFill>
                <a:srgbClr val="FF0000"/>
              </a:solidFill>
              <a:effectLst/>
              <a:latin typeface="+mn-lt"/>
              <a:ea typeface="+mn-ea"/>
              <a:cs typeface="+mn-cs"/>
            </a:rPr>
            <a:t>€</a:t>
          </a:r>
          <a:r>
            <a:rPr lang="mt-MT" sz="1100" u="sng">
              <a:solidFill>
                <a:srgbClr val="FF0000"/>
              </a:solidFill>
              <a:effectLst/>
              <a:latin typeface="+mn-lt"/>
              <a:ea typeface="+mn-ea"/>
              <a:cs typeface="+mn-cs"/>
            </a:rPr>
            <a:t>000000</a:t>
          </a:r>
          <a:r>
            <a:rPr lang="en-GB" sz="1100">
              <a:effectLst/>
              <a:latin typeface="+mn-lt"/>
              <a:ea typeface="+mn-ea"/>
              <a:cs typeface="+mn-cs"/>
            </a:rPr>
            <a:t>.  Dawn jinkludi s-salarji, allowances u l-bonus tas-Segretarju Eżekuttiv u tal-Iskrivan, il-kontribuzzjonjiet tas-Sigurta Soċjali imħallsa mill-Kunsill għal impjegati tiegħu, u l-Onorarja tas-Sindku u l-allowance tal-Kunsilliera.Spejjez oħra jinkludu ilma, dawl, telephones, kera, spejjez fil-komunita’ u xiri ta’ materjal li l-Kunsill għalihom qed jivvota </a:t>
          </a:r>
          <a:r>
            <a:rPr lang="en-US" sz="1100" u="sng">
              <a:solidFill>
                <a:sysClr val="windowText" lastClr="000000"/>
              </a:solidFill>
              <a:effectLst/>
              <a:latin typeface="+mn-lt"/>
              <a:ea typeface="+mn-ea"/>
              <a:cs typeface="+mn-cs"/>
            </a:rPr>
            <a:t>€</a:t>
          </a:r>
          <a:r>
            <a:rPr lang="mt-MT" sz="1100" u="sng">
              <a:solidFill>
                <a:sysClr val="windowText" lastClr="000000"/>
              </a:solidFill>
              <a:effectLst/>
              <a:latin typeface="+mn-lt"/>
              <a:ea typeface="+mn-ea"/>
              <a:cs typeface="+mn-cs"/>
            </a:rPr>
            <a:t>6151</a:t>
          </a:r>
          <a:r>
            <a:rPr lang="en-GB" sz="1100">
              <a:effectLst/>
              <a:latin typeface="+mn-lt"/>
              <a:ea typeface="+mn-ea"/>
              <a:cs typeface="+mn-cs"/>
            </a:rPr>
            <a:t>. Għall-ospitalita u servizzi lil Komunita’ ġiet ivvutata s-somma ta’ </a:t>
          </a:r>
          <a:r>
            <a:rPr lang="en-US" sz="1100" u="sng">
              <a:effectLst/>
              <a:latin typeface="+mn-lt"/>
              <a:ea typeface="+mn-ea"/>
              <a:cs typeface="+mn-cs"/>
            </a:rPr>
            <a:t>€2,</a:t>
          </a:r>
          <a:r>
            <a:rPr lang="mt-MT" sz="1100" u="sng">
              <a:effectLst/>
              <a:latin typeface="+mn-lt"/>
              <a:ea typeface="+mn-ea"/>
              <a:cs typeface="+mn-cs"/>
            </a:rPr>
            <a:t>5</a:t>
          </a:r>
          <a:r>
            <a:rPr lang="en-US" sz="1100" u="sng">
              <a:effectLst/>
              <a:latin typeface="+mn-lt"/>
              <a:ea typeface="+mn-ea"/>
              <a:cs typeface="+mn-cs"/>
            </a:rPr>
            <a:t>00</a:t>
          </a:r>
          <a:r>
            <a:rPr lang="en-US" sz="1100" b="1">
              <a:effectLst/>
              <a:latin typeface="+mn-lt"/>
              <a:ea typeface="+mn-ea"/>
              <a:cs typeface="+mn-cs"/>
            </a:rPr>
            <a:t>_</a:t>
          </a:r>
          <a:r>
            <a:rPr lang="en-GB" sz="1100">
              <a:effectLst/>
              <a:latin typeface="+mn-lt"/>
              <a:ea typeface="+mn-ea"/>
              <a:cs typeface="+mn-cs"/>
            </a:rPr>
            <a:t> li jinkludi l-attivitajiet kulturali u Jum il-Fontana. Spejjeż ta’ l-uffiċju mistennija li jammontaw għal madwar</a:t>
          </a:r>
          <a:r>
            <a:rPr lang="mt-MT" sz="1100" b="1" baseline="0">
              <a:effectLst/>
              <a:latin typeface="+mn-lt"/>
              <a:ea typeface="+mn-ea"/>
              <a:cs typeface="+mn-cs"/>
            </a:rPr>
            <a:t> </a:t>
          </a:r>
          <a:r>
            <a:rPr lang="en-US" sz="1100" u="sng">
              <a:effectLst/>
              <a:latin typeface="+mn-lt"/>
              <a:ea typeface="+mn-ea"/>
              <a:cs typeface="+mn-cs"/>
            </a:rPr>
            <a:t>€4,500</a:t>
          </a:r>
          <a:r>
            <a:rPr lang="en-US" sz="1100" b="1">
              <a:effectLst/>
              <a:latin typeface="+mn-lt"/>
              <a:ea typeface="+mn-ea"/>
              <a:cs typeface="+mn-cs"/>
            </a:rPr>
            <a:t>_</a:t>
          </a:r>
          <a:r>
            <a:rPr lang="en-GB" sz="1100">
              <a:effectLst/>
              <a:latin typeface="+mn-lt"/>
              <a:ea typeface="+mn-ea"/>
              <a:cs typeface="+mn-cs"/>
            </a:rPr>
            <a:t> filwaqt li spejjeż ta’ transport mistennija li jammontaw għal madwar </a:t>
          </a:r>
          <a:r>
            <a:rPr lang="en-US" sz="1100" u="sng">
              <a:effectLst/>
              <a:latin typeface="+mn-lt"/>
              <a:ea typeface="+mn-ea"/>
              <a:cs typeface="+mn-cs"/>
            </a:rPr>
            <a:t>€500</a:t>
          </a:r>
          <a:r>
            <a:rPr lang="en-GB" sz="1100">
              <a:effectLst/>
              <a:latin typeface="+mn-lt"/>
              <a:ea typeface="+mn-ea"/>
              <a:cs typeface="+mn-cs"/>
            </a:rPr>
            <a:t>. Il-Kunsill qiegħed jivvota s-somma ta’ </a:t>
          </a:r>
          <a:r>
            <a:rPr lang="en-US" sz="1100" u="sng">
              <a:effectLst/>
              <a:latin typeface="+mn-lt"/>
              <a:ea typeface="+mn-ea"/>
              <a:cs typeface="+mn-cs"/>
            </a:rPr>
            <a:t>€1</a:t>
          </a:r>
          <a:r>
            <a:rPr lang="mt-MT" sz="1100" u="sng">
              <a:effectLst/>
              <a:latin typeface="+mn-lt"/>
              <a:ea typeface="+mn-ea"/>
              <a:cs typeface="+mn-cs"/>
            </a:rPr>
            <a:t>5</a:t>
          </a:r>
          <a:r>
            <a:rPr lang="en-US" sz="1100" u="sng">
              <a:effectLst/>
              <a:latin typeface="+mn-lt"/>
              <a:ea typeface="+mn-ea"/>
              <a:cs typeface="+mn-cs"/>
            </a:rPr>
            <a:t>,</a:t>
          </a:r>
          <a:r>
            <a:rPr lang="mt-MT" sz="1100" u="sng">
              <a:effectLst/>
              <a:latin typeface="+mn-lt"/>
              <a:ea typeface="+mn-ea"/>
              <a:cs typeface="+mn-cs"/>
            </a:rPr>
            <a:t>5</a:t>
          </a:r>
          <a:r>
            <a:rPr lang="en-US" sz="1100" u="sng">
              <a:effectLst/>
              <a:latin typeface="+mn-lt"/>
              <a:ea typeface="+mn-ea"/>
              <a:cs typeface="+mn-cs"/>
            </a:rPr>
            <a:t>00</a:t>
          </a:r>
          <a:r>
            <a:rPr lang="en-GB" sz="1100">
              <a:effectLst/>
              <a:latin typeface="+mn-lt"/>
              <a:ea typeface="+mn-ea"/>
              <a:cs typeface="+mn-cs"/>
            </a:rPr>
            <a:t> għal servizzi professjonali (eż. Avukat, Perit, Data Protection Officer u Accountant).  Is-somma ta’ </a:t>
          </a:r>
          <a:r>
            <a:rPr lang="en-US" sz="1100" u="sng">
              <a:effectLst/>
              <a:latin typeface="+mn-lt"/>
              <a:ea typeface="+mn-ea"/>
              <a:cs typeface="+mn-cs"/>
            </a:rPr>
            <a:t>€1,000</a:t>
          </a:r>
          <a:r>
            <a:rPr lang="en-US" sz="1100">
              <a:effectLst/>
              <a:latin typeface="+mn-lt"/>
              <a:ea typeface="+mn-ea"/>
              <a:cs typeface="+mn-cs"/>
            </a:rPr>
            <a:t> </a:t>
          </a:r>
          <a:r>
            <a:rPr lang="en-GB" sz="1100">
              <a:effectLst/>
              <a:latin typeface="+mn-lt"/>
              <a:ea typeface="+mn-ea"/>
              <a:cs typeface="+mn-cs"/>
            </a:rPr>
            <a:t>ġiet ivvutata sabiex il-Kunsill jgħaddi informazjoni lil pubbliku </a:t>
          </a:r>
          <a:r>
            <a:rPr lang="en-US" sz="1100">
              <a:effectLst/>
              <a:latin typeface="+mn-lt"/>
              <a:ea typeface="+mn-ea"/>
              <a:cs typeface="+mn-cs"/>
            </a:rPr>
            <a:t>inkluż “T</a:t>
          </a:r>
          <a:r>
            <a:rPr lang="en-GB" sz="1100">
              <a:effectLst/>
              <a:latin typeface="+mn-lt"/>
              <a:ea typeface="+mn-ea"/>
              <a:cs typeface="+mn-cs"/>
            </a:rPr>
            <a:t>agħrif mill-Kunsill Tiegħek” li joħroġ f’Ġunju u f’Diċembru u avviżi fuq il-Gazzetti.  </a:t>
          </a:r>
          <a:endParaRPr lang="en-US" sz="1100">
            <a:effectLst/>
            <a:latin typeface="+mn-lt"/>
            <a:ea typeface="+mn-ea"/>
            <a:cs typeface="+mn-cs"/>
          </a:endParaRPr>
        </a:p>
        <a:p>
          <a:r>
            <a:rPr lang="en-GB" sz="1100">
              <a:effectLst/>
              <a:latin typeface="+mn-lt"/>
              <a:ea typeface="+mn-ea"/>
              <a:cs typeface="+mn-cs"/>
            </a:rPr>
            <a:t>Bħala proġetti kapitali, il-Kunsill Lokali tal-Fontana mistenni jonfoq is-somma ta' </a:t>
          </a:r>
          <a:r>
            <a:rPr lang="en-US" sz="1100" u="sng">
              <a:effectLst/>
              <a:latin typeface="+mn-lt"/>
              <a:ea typeface="+mn-ea"/>
              <a:cs typeface="+mn-cs"/>
            </a:rPr>
            <a:t>€191,000</a:t>
          </a:r>
          <a:r>
            <a:rPr lang="en-US" sz="1100" b="1">
              <a:effectLst/>
              <a:latin typeface="+mn-lt"/>
              <a:ea typeface="+mn-ea"/>
              <a:cs typeface="+mn-cs"/>
            </a:rPr>
            <a:t> </a:t>
          </a:r>
          <a:r>
            <a:rPr lang="en-GB" sz="1100">
              <a:effectLst/>
              <a:latin typeface="+mn-lt"/>
              <a:ea typeface="+mn-ea"/>
              <a:cs typeface="+mn-cs"/>
            </a:rPr>
            <a:t>fuq servizzi tad-drenaġġ u resurfacing ta' </a:t>
          </a:r>
          <a:r>
            <a:rPr lang="en-US" sz="1100">
              <a:effectLst/>
              <a:latin typeface="+mn-lt"/>
              <a:ea typeface="+mn-ea"/>
              <a:cs typeface="+mn-cs"/>
            </a:rPr>
            <a:t>parti minn </a:t>
          </a:r>
          <a:r>
            <a:rPr lang="en-GB" sz="1100">
              <a:effectLst/>
              <a:latin typeface="+mn-lt"/>
              <a:ea typeface="+mn-ea"/>
              <a:cs typeface="+mn-cs"/>
            </a:rPr>
            <a:t>Triq l-Ghajn</a:t>
          </a:r>
          <a:r>
            <a:rPr lang="en-US" sz="1100">
              <a:effectLst/>
              <a:latin typeface="+mn-lt"/>
              <a:ea typeface="+mn-ea"/>
              <a:cs typeface="+mn-cs"/>
            </a:rPr>
            <a:t>, </a:t>
          </a:r>
          <a:r>
            <a:rPr lang="en-GB" sz="1100" b="1">
              <a:effectLst/>
              <a:latin typeface="+mn-lt"/>
              <a:ea typeface="+mn-ea"/>
              <a:cs typeface="+mn-cs"/>
            </a:rPr>
            <a:t>€ </a:t>
          </a:r>
          <a:r>
            <a:rPr lang="en-US" sz="1100">
              <a:effectLst/>
              <a:latin typeface="+mn-lt"/>
              <a:ea typeface="+mn-ea"/>
              <a:cs typeface="+mn-cs"/>
            </a:rPr>
            <a:t>għal ħlas tal-proġett tat-tisbi</a:t>
          </a:r>
          <a:r>
            <a:rPr lang="mt-MT" sz="1100">
              <a:effectLst/>
              <a:latin typeface="+mn-lt"/>
              <a:ea typeface="+mn-ea"/>
              <a:cs typeface="+mn-cs"/>
            </a:rPr>
            <a:t>ħ</a:t>
          </a:r>
          <a:r>
            <a:rPr lang="mt-MT" sz="1100" baseline="0">
              <a:effectLst/>
              <a:latin typeface="+mn-lt"/>
              <a:ea typeface="+mn-ea"/>
              <a:cs typeface="+mn-cs"/>
            </a:rPr>
            <a:t> b'pavimentar</a:t>
          </a:r>
          <a:r>
            <a:rPr lang="en-US" sz="1100">
              <a:effectLst/>
              <a:latin typeface="+mn-lt"/>
              <a:ea typeface="+mn-ea"/>
              <a:cs typeface="+mn-cs"/>
            </a:rPr>
            <a:t> b</a:t>
          </a:r>
          <a:r>
            <a:rPr lang="mt-MT" sz="1100">
              <a:effectLst/>
              <a:latin typeface="+mn-lt"/>
              <a:ea typeface="+mn-ea"/>
              <a:cs typeface="+mn-cs"/>
            </a:rPr>
            <a:t>il-</a:t>
          </a:r>
          <a:r>
            <a:rPr lang="en-US" sz="1100">
              <a:effectLst/>
              <a:latin typeface="+mn-lt"/>
              <a:ea typeface="+mn-ea"/>
              <a:cs typeface="+mn-cs"/>
            </a:rPr>
            <a:t>porfido </a:t>
          </a:r>
          <a:r>
            <a:rPr lang="mt-MT" sz="1100">
              <a:effectLst/>
              <a:latin typeface="+mn-lt"/>
              <a:ea typeface="+mn-ea"/>
              <a:cs typeface="+mn-cs"/>
            </a:rPr>
            <a:t>fi</a:t>
          </a:r>
          <a:r>
            <a:rPr lang="mt-MT" sz="1100" baseline="0">
              <a:effectLst/>
              <a:latin typeface="+mn-lt"/>
              <a:ea typeface="+mn-ea"/>
              <a:cs typeface="+mn-cs"/>
            </a:rPr>
            <a:t>l-parti ta' taħt ir-railing fi Triq il-Għajn</a:t>
          </a:r>
          <a:r>
            <a:rPr lang="en-GB" sz="1100">
              <a:effectLst/>
              <a:latin typeface="+mn-lt"/>
              <a:ea typeface="+mn-ea"/>
              <a:cs typeface="+mn-cs"/>
            </a:rPr>
            <a:t>, </a:t>
          </a:r>
          <a:r>
            <a:rPr lang="en-GB" sz="1100" b="0" u="sng">
              <a:effectLst/>
              <a:latin typeface="+mn-lt"/>
              <a:ea typeface="+mn-ea"/>
              <a:cs typeface="+mn-cs"/>
            </a:rPr>
            <a:t>€</a:t>
          </a:r>
          <a:r>
            <a:rPr lang="mt-MT" sz="1100" b="0" u="sng">
              <a:effectLst/>
              <a:latin typeface="+mn-lt"/>
              <a:ea typeface="+mn-ea"/>
              <a:cs typeface="+mn-cs"/>
            </a:rPr>
            <a:t>12</a:t>
          </a:r>
          <a:r>
            <a:rPr lang="en-US" sz="1100" b="0" u="sng">
              <a:effectLst/>
              <a:latin typeface="+mn-lt"/>
              <a:ea typeface="+mn-ea"/>
              <a:cs typeface="+mn-cs"/>
            </a:rPr>
            <a:t>,</a:t>
          </a:r>
          <a:r>
            <a:rPr lang="mt-MT" sz="1100" b="0" u="sng">
              <a:effectLst/>
              <a:latin typeface="+mn-lt"/>
              <a:ea typeface="+mn-ea"/>
              <a:cs typeface="+mn-cs"/>
            </a:rPr>
            <a:t>5</a:t>
          </a:r>
          <a:r>
            <a:rPr lang="en-GB" sz="1100" b="0" u="sng">
              <a:effectLst/>
              <a:latin typeface="+mn-lt"/>
              <a:ea typeface="+mn-ea"/>
              <a:cs typeface="+mn-cs"/>
            </a:rPr>
            <a:t>00</a:t>
          </a:r>
          <a:r>
            <a:rPr lang="en-GB" sz="1100">
              <a:effectLst/>
              <a:latin typeface="+mn-lt"/>
              <a:ea typeface="+mn-ea"/>
              <a:cs typeface="+mn-cs"/>
            </a:rPr>
            <a:t> f’xiri ta’ fanali għal fuq iz-zuntier</a:t>
          </a:r>
          <a:r>
            <a:rPr lang="en-US" sz="1100">
              <a:effectLst/>
              <a:latin typeface="+mn-lt"/>
              <a:ea typeface="+mn-ea"/>
              <a:cs typeface="+mn-cs"/>
            </a:rPr>
            <a:t>, </a:t>
          </a:r>
          <a:r>
            <a:rPr lang="en-US" sz="1100" u="sng">
              <a:effectLst/>
              <a:latin typeface="+mn-lt"/>
              <a:ea typeface="+mn-ea"/>
              <a:cs typeface="+mn-cs"/>
            </a:rPr>
            <a:t>€</a:t>
          </a:r>
          <a:r>
            <a:rPr lang="mt-MT" sz="1100" u="sng">
              <a:effectLst/>
              <a:latin typeface="+mn-lt"/>
              <a:ea typeface="+mn-ea"/>
              <a:cs typeface="+mn-cs"/>
            </a:rPr>
            <a:t>13</a:t>
          </a:r>
          <a:r>
            <a:rPr lang="en-US" sz="1100" u="sng">
              <a:effectLst/>
              <a:latin typeface="+mn-lt"/>
              <a:ea typeface="+mn-ea"/>
              <a:cs typeface="+mn-cs"/>
            </a:rPr>
            <a:t>,</a:t>
          </a:r>
          <a:r>
            <a:rPr lang="mt-MT" sz="1100" u="sng">
              <a:effectLst/>
              <a:latin typeface="+mn-lt"/>
              <a:ea typeface="+mn-ea"/>
              <a:cs typeface="+mn-cs"/>
            </a:rPr>
            <a:t>877</a:t>
          </a:r>
          <a:r>
            <a:rPr lang="en-US" sz="1100" u="sng">
              <a:effectLst/>
              <a:latin typeface="+mn-lt"/>
              <a:ea typeface="+mn-ea"/>
              <a:cs typeface="+mn-cs"/>
            </a:rPr>
            <a:t> </a:t>
          </a:r>
          <a:r>
            <a:rPr lang="en-US" sz="1100">
              <a:effectLst/>
              <a:latin typeface="+mn-lt"/>
              <a:ea typeface="+mn-ea"/>
              <a:cs typeface="+mn-cs"/>
            </a:rPr>
            <a:t>f’bankijiet godda fi Triq John Gaspard u Triq Kardinal A. Franchi</a:t>
          </a:r>
          <a:r>
            <a:rPr lang="en-US" sz="1100" u="sng">
              <a:effectLst/>
              <a:latin typeface="+mn-lt"/>
              <a:ea typeface="+mn-ea"/>
              <a:cs typeface="+mn-cs"/>
            </a:rPr>
            <a:t> </a:t>
          </a:r>
          <a:r>
            <a:rPr lang="en-US" sz="1100">
              <a:effectLst/>
              <a:latin typeface="+mn-lt"/>
              <a:ea typeface="+mn-ea"/>
              <a:cs typeface="+mn-cs"/>
            </a:rPr>
            <a:t>u </a:t>
          </a:r>
          <a:r>
            <a:rPr lang="en-US" sz="1100" u="sng">
              <a:effectLst/>
              <a:latin typeface="+mn-lt"/>
              <a:ea typeface="+mn-ea"/>
              <a:cs typeface="+mn-cs"/>
            </a:rPr>
            <a:t>€</a:t>
          </a:r>
          <a:r>
            <a:rPr lang="mt-MT" sz="1100" u="sng">
              <a:effectLst/>
              <a:latin typeface="+mn-lt"/>
              <a:ea typeface="+mn-ea"/>
              <a:cs typeface="+mn-cs"/>
            </a:rPr>
            <a:t>97</a:t>
          </a:r>
          <a:r>
            <a:rPr lang="en-US" sz="1100" u="sng">
              <a:effectLst/>
              <a:latin typeface="+mn-lt"/>
              <a:ea typeface="+mn-ea"/>
              <a:cs typeface="+mn-cs"/>
            </a:rPr>
            <a:t>,</a:t>
          </a:r>
          <a:r>
            <a:rPr lang="mt-MT" sz="1100" u="sng">
              <a:effectLst/>
              <a:latin typeface="+mn-lt"/>
              <a:ea typeface="+mn-ea"/>
              <a:cs typeface="+mn-cs"/>
            </a:rPr>
            <a:t>9</a:t>
          </a:r>
          <a:r>
            <a:rPr lang="en-US" sz="1100" u="sng">
              <a:effectLst/>
              <a:latin typeface="+mn-lt"/>
              <a:ea typeface="+mn-ea"/>
              <a:cs typeface="+mn-cs"/>
            </a:rPr>
            <a:t>00</a:t>
          </a:r>
          <a:r>
            <a:rPr lang="en-US" sz="1100">
              <a:effectLst/>
              <a:latin typeface="+mn-lt"/>
              <a:ea typeface="+mn-ea"/>
              <a:cs typeface="+mn-cs"/>
            </a:rPr>
            <a:t> għall-proġett ta’ żvilupp u t-titjib fil-kundizzjonijiet tal-Fontana </a:t>
          </a:r>
          <a:r>
            <a:rPr lang="en-US" sz="1100" i="1">
              <a:effectLst/>
              <a:latin typeface="+mn-lt"/>
              <a:ea typeface="+mn-ea"/>
              <a:cs typeface="+mn-cs"/>
            </a:rPr>
            <a:t>Playing Field.</a:t>
          </a:r>
          <a:r>
            <a:rPr lang="en-GB" sz="1100">
              <a:effectLst/>
              <a:latin typeface="+mn-lt"/>
              <a:ea typeface="+mn-ea"/>
              <a:cs typeface="+mn-cs"/>
            </a:rPr>
            <a:t>  Il-Kunsill qed </a:t>
          </a:r>
          <a:r>
            <a:rPr lang="en-US" sz="1100">
              <a:effectLst/>
              <a:latin typeface="+mn-lt"/>
              <a:ea typeface="+mn-ea"/>
              <a:cs typeface="+mn-cs"/>
            </a:rPr>
            <a:t>jivvota</a:t>
          </a:r>
          <a:r>
            <a:rPr lang="en-GB" sz="1100">
              <a:effectLst/>
              <a:latin typeface="+mn-lt"/>
              <a:ea typeface="+mn-ea"/>
              <a:cs typeface="+mn-cs"/>
            </a:rPr>
            <a:t> is-somma ta’ </a:t>
          </a:r>
          <a:r>
            <a:rPr lang="en-GB" sz="1100" b="0">
              <a:effectLst/>
              <a:latin typeface="+mn-lt"/>
              <a:ea typeface="+mn-ea"/>
              <a:cs typeface="+mn-cs"/>
            </a:rPr>
            <a:t>€</a:t>
          </a:r>
          <a:r>
            <a:rPr lang="en-US" sz="1100" b="0" u="sng">
              <a:effectLst/>
              <a:latin typeface="+mn-lt"/>
              <a:ea typeface="+mn-ea"/>
              <a:cs typeface="+mn-cs"/>
            </a:rPr>
            <a:t>4</a:t>
          </a:r>
          <a:r>
            <a:rPr lang="mt-MT" sz="1100" b="0" u="sng">
              <a:effectLst/>
              <a:latin typeface="+mn-lt"/>
              <a:ea typeface="+mn-ea"/>
              <a:cs typeface="+mn-cs"/>
            </a:rPr>
            <a:t>9</a:t>
          </a:r>
          <a:r>
            <a:rPr lang="en-US" sz="1100" b="0" u="sng">
              <a:effectLst/>
              <a:latin typeface="+mn-lt"/>
              <a:ea typeface="+mn-ea"/>
              <a:cs typeface="+mn-cs"/>
            </a:rPr>
            <a:t>,</a:t>
          </a:r>
          <a:r>
            <a:rPr lang="mt-MT" sz="1100" b="0" u="sng">
              <a:effectLst/>
              <a:latin typeface="+mn-lt"/>
              <a:ea typeface="+mn-ea"/>
              <a:cs typeface="+mn-cs"/>
            </a:rPr>
            <a:t>53</a:t>
          </a:r>
          <a:r>
            <a:rPr lang="en-US" sz="1100" b="0" u="sng">
              <a:effectLst/>
              <a:latin typeface="+mn-lt"/>
              <a:ea typeface="+mn-ea"/>
              <a:cs typeface="+mn-cs"/>
            </a:rPr>
            <a:t>0</a:t>
          </a:r>
          <a:r>
            <a:rPr lang="en-GB" sz="1100">
              <a:effectLst/>
              <a:latin typeface="+mn-lt"/>
              <a:ea typeface="+mn-ea"/>
              <a:cs typeface="+mn-cs"/>
            </a:rPr>
            <a:t> għall-akkwist ta’ Electric Van għall-bżonnijiet tal-anzjani tal-lokalita’. </a:t>
          </a:r>
          <a:r>
            <a:rPr lang="mt-MT" sz="1100">
              <a:effectLst/>
              <a:latin typeface="+mn-lt"/>
              <a:ea typeface="+mn-ea"/>
              <a:cs typeface="+mn-cs"/>
            </a:rPr>
            <a:t>Se</a:t>
          </a:r>
          <a:r>
            <a:rPr lang="mt-MT" sz="1100" baseline="0">
              <a:effectLst/>
              <a:latin typeface="+mn-lt"/>
              <a:ea typeface="+mn-ea"/>
              <a:cs typeface="+mn-cs"/>
            </a:rPr>
            <a:t> jkun qed jivvota wkoll is-somma ta' </a:t>
          </a:r>
          <a:r>
            <a:rPr lang="mt-MT" sz="1100" u="sng" baseline="0">
              <a:effectLst/>
              <a:latin typeface="+mn-lt"/>
              <a:ea typeface="+mn-ea"/>
              <a:cs typeface="+mn-cs"/>
            </a:rPr>
            <a:t>€61,232 </a:t>
          </a:r>
          <a:r>
            <a:rPr lang="mt-MT" sz="1100" baseline="0">
              <a:effectLst/>
              <a:latin typeface="+mn-lt"/>
              <a:ea typeface="+mn-ea"/>
              <a:cs typeface="+mn-cs"/>
            </a:rPr>
            <a:t>sabiex isir xogħol ta' tisbiħ b'pavimentar ta' Porfido taħt ir-railing fi Triq il-Għajn.</a:t>
          </a:r>
          <a:r>
            <a:rPr lang="en-GB" sz="1100">
              <a:effectLst/>
              <a:latin typeface="+mn-lt"/>
              <a:ea typeface="+mn-ea"/>
              <a:cs typeface="+mn-cs"/>
            </a:rPr>
            <a:t> </a:t>
          </a:r>
          <a:r>
            <a:rPr lang="mt-MT" sz="1100">
              <a:effectLst/>
              <a:latin typeface="+mn-lt"/>
              <a:ea typeface="+mn-ea"/>
              <a:cs typeface="+mn-cs"/>
            </a:rPr>
            <a:t>I</a:t>
          </a:r>
          <a:r>
            <a:rPr lang="en-US" sz="1100">
              <a:effectLst/>
              <a:latin typeface="+mn-lt"/>
              <a:ea typeface="+mn-ea"/>
              <a:cs typeface="+mn-cs"/>
            </a:rPr>
            <a:t>l-Kunsill </a:t>
          </a:r>
          <a:r>
            <a:rPr lang="en-GB" sz="1100">
              <a:effectLst/>
              <a:latin typeface="+mn-lt"/>
              <a:ea typeface="+mn-ea"/>
              <a:cs typeface="+mn-cs"/>
            </a:rPr>
            <a:t>qed </a:t>
          </a:r>
          <a:r>
            <a:rPr lang="en-US" sz="1100">
              <a:effectLst/>
              <a:latin typeface="+mn-lt"/>
              <a:ea typeface="+mn-ea"/>
              <a:cs typeface="+mn-cs"/>
            </a:rPr>
            <a:t>jivvota</a:t>
          </a:r>
          <a:r>
            <a:rPr lang="en-GB" sz="1100">
              <a:effectLst/>
              <a:latin typeface="+mn-lt"/>
              <a:ea typeface="+mn-ea"/>
              <a:cs typeface="+mn-cs"/>
            </a:rPr>
            <a:t> ukoll is-somma ta' </a:t>
          </a:r>
          <a:r>
            <a:rPr lang="en-GB" sz="1100" b="0" u="sng">
              <a:effectLst/>
              <a:latin typeface="+mn-lt"/>
              <a:ea typeface="+mn-ea"/>
              <a:cs typeface="+mn-cs"/>
            </a:rPr>
            <a:t>€</a:t>
          </a:r>
          <a:r>
            <a:rPr lang="en-US" sz="1100" b="0" u="sng">
              <a:effectLst/>
              <a:latin typeface="+mn-lt"/>
              <a:ea typeface="+mn-ea"/>
              <a:cs typeface="+mn-cs"/>
            </a:rPr>
            <a:t>1</a:t>
          </a:r>
          <a:r>
            <a:rPr lang="mt-MT" sz="1100" b="0" u="sng">
              <a:effectLst/>
              <a:latin typeface="+mn-lt"/>
              <a:ea typeface="+mn-ea"/>
              <a:cs typeface="+mn-cs"/>
            </a:rPr>
            <a:t>22</a:t>
          </a:r>
          <a:r>
            <a:rPr lang="en-GB" sz="1100" b="0" u="sng">
              <a:effectLst/>
              <a:latin typeface="+mn-lt"/>
              <a:ea typeface="+mn-ea"/>
              <a:cs typeface="+mn-cs"/>
            </a:rPr>
            <a:t>,0</a:t>
          </a:r>
          <a:r>
            <a:rPr lang="mt-MT" sz="1100" b="0" u="sng">
              <a:effectLst/>
              <a:latin typeface="+mn-lt"/>
              <a:ea typeface="+mn-ea"/>
              <a:cs typeface="+mn-cs"/>
            </a:rPr>
            <a:t>18</a:t>
          </a:r>
          <a:r>
            <a:rPr lang="en-GB" sz="1100">
              <a:effectLst/>
              <a:latin typeface="+mn-lt"/>
              <a:ea typeface="+mn-ea"/>
              <a:cs typeface="+mn-cs"/>
            </a:rPr>
            <a:t> g</a:t>
          </a:r>
          <a:r>
            <a:rPr lang="en-US" sz="1100">
              <a:effectLst/>
              <a:latin typeface="+mn-lt"/>
              <a:ea typeface="+mn-ea"/>
              <a:cs typeface="+mn-cs"/>
            </a:rPr>
            <a:t>ħa</a:t>
          </a:r>
          <a:r>
            <a:rPr lang="en-GB" sz="1100">
              <a:effectLst/>
              <a:latin typeface="+mn-lt"/>
              <a:ea typeface="+mn-ea"/>
              <a:cs typeface="+mn-cs"/>
            </a:rPr>
            <a:t>t-tkomplija ta</a:t>
          </a:r>
          <a:r>
            <a:rPr lang="en-US" sz="1100">
              <a:effectLst/>
              <a:latin typeface="+mn-lt"/>
              <a:ea typeface="+mn-ea"/>
              <a:cs typeface="+mn-cs"/>
            </a:rPr>
            <a:t>t-tieni fażi tal-</a:t>
          </a:r>
          <a:r>
            <a:rPr lang="en-GB" sz="1100">
              <a:effectLst/>
              <a:latin typeface="+mn-lt"/>
              <a:ea typeface="+mn-ea"/>
              <a:cs typeface="+mn-cs"/>
            </a:rPr>
            <a:t>bini taċ-Ċentru Ċiviku</a:t>
          </a:r>
          <a:r>
            <a:rPr lang="mt-MT" sz="1100" baseline="0">
              <a:effectLst/>
              <a:latin typeface="+mn-lt"/>
              <a:ea typeface="+mn-ea"/>
              <a:cs typeface="+mn-cs"/>
            </a:rPr>
            <a:t> li jinkludu </a:t>
          </a:r>
          <a:r>
            <a:rPr lang="mt-MT" sz="1100" b="0" u="sng" baseline="0">
              <a:effectLst/>
              <a:latin typeface="+mn-lt"/>
              <a:ea typeface="+mn-ea"/>
              <a:cs typeface="+mn-cs"/>
            </a:rPr>
            <a:t>€62,018</a:t>
          </a:r>
          <a:r>
            <a:rPr lang="mt-MT" sz="1100" baseline="0">
              <a:effectLst/>
              <a:latin typeface="+mn-lt"/>
              <a:ea typeface="+mn-ea"/>
              <a:cs typeface="+mn-cs"/>
            </a:rPr>
            <a:t> għat-twaqqigħ u </a:t>
          </a:r>
          <a:r>
            <a:rPr lang="mt-MT" sz="1100" b="0" u="sng" baseline="0">
              <a:effectLst/>
              <a:latin typeface="+mn-lt"/>
              <a:ea typeface="+mn-ea"/>
              <a:cs typeface="+mn-cs"/>
            </a:rPr>
            <a:t>€60,000</a:t>
          </a:r>
          <a:r>
            <a:rPr lang="mt-MT" sz="1100" baseline="0">
              <a:effectLst/>
              <a:latin typeface="+mn-lt"/>
              <a:ea typeface="+mn-ea"/>
              <a:cs typeface="+mn-cs"/>
            </a:rPr>
            <a:t> għat-tkomplija tal-bini. Il-Kunsill se jkun qiegħed ukoll jivvota s-somma ta' </a:t>
          </a:r>
          <a:r>
            <a:rPr lang="mt-MT" sz="1100" u="sng" baseline="0">
              <a:effectLst/>
              <a:latin typeface="+mn-lt"/>
              <a:ea typeface="+mn-ea"/>
              <a:cs typeface="+mn-cs"/>
            </a:rPr>
            <a:t>€1,867</a:t>
          </a:r>
          <a:r>
            <a:rPr lang="mt-MT" sz="1100" baseline="0">
              <a:effectLst/>
              <a:latin typeface="+mn-lt"/>
              <a:ea typeface="+mn-ea"/>
              <a:cs typeface="+mn-cs"/>
            </a:rPr>
            <a:t> sabiex issir statwa oriġinali tal-Qalb ta' Ġesu f'daqs ta' metru sabiex tintuża għall-festa tfal fl-okkażjoni tal-festa titulari.  Il-Kunsill se jkun qiegħed jivvota wkoll is-somma ta' </a:t>
          </a:r>
          <a:r>
            <a:rPr lang="mt-MT" sz="1100" u="sng" baseline="0">
              <a:effectLst/>
              <a:latin typeface="+mn-lt"/>
              <a:ea typeface="+mn-ea"/>
              <a:cs typeface="+mn-cs"/>
            </a:rPr>
            <a:t>€5,000</a:t>
          </a:r>
          <a:r>
            <a:rPr lang="mt-MT" sz="1100" baseline="0">
              <a:effectLst/>
              <a:latin typeface="+mn-lt"/>
              <a:ea typeface="+mn-ea"/>
              <a:cs typeface="+mn-cs"/>
            </a:rPr>
            <a:t> sabiex isir ir-restawr taż-żewġ statwi ta' San Pietru u San Pawl li jinsabu fil-faċċata tal-Knisja Parrokkjali tal-Qalb ta' Ġesu'. Il-Kunsill se jkun qed jivvota €4,000 għall-modernizzar u tisbiħ tas-Sala tal-Kommunita'. </a:t>
          </a:r>
          <a:endParaRPr lang="en-US" sz="1100">
            <a:effectLst/>
            <a:latin typeface="+mn-lt"/>
            <a:ea typeface="+mn-ea"/>
            <a:cs typeface="+mn-cs"/>
          </a:endParaRPr>
        </a:p>
        <a:p>
          <a:endParaRPr lang="en-MT" sz="1100">
            <a:effectLst/>
            <a:latin typeface="+mn-lt"/>
            <a:ea typeface="+mn-ea"/>
            <a:cs typeface="+mn-cs"/>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37"/>
  <sheetViews>
    <sheetView showGridLines="0" topLeftCell="A340" zoomScale="115" workbookViewId="0">
      <selection activeCell="B15" sqref="B15:E15"/>
    </sheetView>
  </sheetViews>
  <sheetFormatPr defaultColWidth="9.140625" defaultRowHeight="12.75" x14ac:dyDescent="0.2"/>
  <cols>
    <col min="1" max="1" width="9.42578125" style="1" customWidth="1"/>
    <col min="2" max="2" width="35.5703125" style="1" customWidth="1"/>
    <col min="3" max="3" width="3" style="1" customWidth="1"/>
    <col min="4" max="4" width="26" style="1" customWidth="1"/>
    <col min="5" max="5" width="11.85546875" style="1" customWidth="1"/>
    <col min="6" max="6" width="9.42578125" style="1" customWidth="1"/>
    <col min="7" max="16384" width="9.140625" style="1"/>
  </cols>
  <sheetData>
    <row r="1" spans="1:6" ht="66" customHeight="1" thickTop="1" x14ac:dyDescent="0.2">
      <c r="A1" s="122"/>
      <c r="B1" s="123"/>
      <c r="C1" s="123"/>
      <c r="D1" s="123"/>
      <c r="E1" s="123"/>
      <c r="F1" s="124"/>
    </row>
    <row r="2" spans="1:6" ht="15" x14ac:dyDescent="0.2">
      <c r="A2" s="125"/>
      <c r="B2" s="113"/>
      <c r="C2" s="113"/>
      <c r="D2" s="113"/>
      <c r="E2" s="113"/>
      <c r="F2" s="126"/>
    </row>
    <row r="3" spans="1:6" ht="31.5" customHeight="1" x14ac:dyDescent="0.2">
      <c r="A3" s="125"/>
      <c r="B3" s="114"/>
      <c r="C3" s="114"/>
      <c r="D3" s="114"/>
      <c r="E3" s="114"/>
      <c r="F3" s="126"/>
    </row>
    <row r="4" spans="1:6" ht="120.75" customHeight="1" x14ac:dyDescent="0.2">
      <c r="A4" s="125"/>
      <c r="B4" s="115"/>
      <c r="C4" s="115"/>
      <c r="D4" s="116" t="s">
        <v>50</v>
      </c>
      <c r="E4" s="116"/>
      <c r="F4" s="126"/>
    </row>
    <row r="5" spans="1:6" ht="23.25" customHeight="1" x14ac:dyDescent="0.2">
      <c r="A5" s="125"/>
      <c r="B5" s="117"/>
      <c r="C5" s="117"/>
      <c r="D5" s="117"/>
      <c r="E5" s="117"/>
      <c r="F5" s="126"/>
    </row>
    <row r="6" spans="1:6" ht="44.25" customHeight="1" x14ac:dyDescent="0.2">
      <c r="A6" s="125"/>
      <c r="B6" s="298" t="s">
        <v>335</v>
      </c>
      <c r="C6" s="298"/>
      <c r="D6" s="298"/>
      <c r="E6" s="298"/>
      <c r="F6" s="126"/>
    </row>
    <row r="7" spans="1:6" ht="58.5" customHeight="1" x14ac:dyDescent="0.2">
      <c r="A7" s="125"/>
      <c r="B7" s="299" t="s">
        <v>46</v>
      </c>
      <c r="C7" s="299"/>
      <c r="D7" s="299"/>
      <c r="E7" s="299"/>
      <c r="F7" s="126"/>
    </row>
    <row r="8" spans="1:6" ht="7.5" customHeight="1" x14ac:dyDescent="0.2">
      <c r="A8" s="125"/>
      <c r="B8" s="301"/>
      <c r="C8" s="301"/>
      <c r="D8" s="301"/>
      <c r="E8" s="118"/>
      <c r="F8" s="126"/>
    </row>
    <row r="9" spans="1:6" ht="118.5" customHeight="1" x14ac:dyDescent="0.2">
      <c r="A9" s="125"/>
      <c r="B9" s="118"/>
      <c r="C9" s="118"/>
      <c r="D9" s="118"/>
      <c r="E9" s="118"/>
      <c r="F9" s="126"/>
    </row>
    <row r="10" spans="1:6" ht="37.5" x14ac:dyDescent="0.2">
      <c r="A10" s="125"/>
      <c r="B10" s="300" t="s">
        <v>47</v>
      </c>
      <c r="C10" s="300"/>
      <c r="D10" s="300"/>
      <c r="E10" s="300"/>
      <c r="F10" s="126"/>
    </row>
    <row r="11" spans="1:6" ht="37.5" x14ac:dyDescent="0.2">
      <c r="A11" s="125"/>
      <c r="B11" s="119"/>
      <c r="C11" s="119" t="s">
        <v>286</v>
      </c>
      <c r="D11" s="119"/>
      <c r="E11" s="119"/>
      <c r="F11" s="126"/>
    </row>
    <row r="12" spans="1:6" ht="37.5" x14ac:dyDescent="0.2">
      <c r="A12" s="125"/>
      <c r="B12" s="300" t="s">
        <v>285</v>
      </c>
      <c r="C12" s="300"/>
      <c r="D12" s="300"/>
      <c r="E12" s="300"/>
      <c r="F12" s="126"/>
    </row>
    <row r="13" spans="1:6" ht="3.75" customHeight="1" x14ac:dyDescent="0.2">
      <c r="A13" s="125"/>
      <c r="B13" s="119"/>
      <c r="C13" s="119"/>
      <c r="D13" s="119"/>
      <c r="E13" s="119"/>
      <c r="F13" s="126"/>
    </row>
    <row r="14" spans="1:6" ht="9.75" customHeight="1" x14ac:dyDescent="0.2">
      <c r="A14" s="125"/>
      <c r="B14" s="119"/>
      <c r="C14" s="119"/>
      <c r="D14" s="119"/>
      <c r="E14" s="119"/>
      <c r="F14" s="126"/>
    </row>
    <row r="15" spans="1:6" ht="30" customHeight="1" x14ac:dyDescent="0.2">
      <c r="A15" s="125"/>
      <c r="B15" s="297">
        <v>2022</v>
      </c>
      <c r="C15" s="297"/>
      <c r="D15" s="297"/>
      <c r="E15" s="297"/>
      <c r="F15" s="126"/>
    </row>
    <row r="16" spans="1:6" x14ac:dyDescent="0.2">
      <c r="A16" s="125"/>
      <c r="B16" s="120"/>
      <c r="C16" s="120"/>
      <c r="D16" s="120"/>
      <c r="E16" s="120"/>
      <c r="F16" s="126"/>
    </row>
    <row r="17" spans="1:7" ht="68.25" customHeight="1" x14ac:dyDescent="0.2">
      <c r="A17" s="125"/>
      <c r="B17" s="121"/>
      <c r="C17" s="120"/>
      <c r="D17" s="120"/>
      <c r="E17" s="120"/>
      <c r="F17" s="126"/>
    </row>
    <row r="18" spans="1:7" x14ac:dyDescent="0.2">
      <c r="A18" s="125"/>
      <c r="B18" s="120"/>
      <c r="C18" s="120"/>
      <c r="D18" s="120"/>
      <c r="E18" s="120"/>
      <c r="F18" s="126"/>
    </row>
    <row r="19" spans="1:7" x14ac:dyDescent="0.2">
      <c r="A19" s="125"/>
      <c r="B19" s="120"/>
      <c r="C19" s="120"/>
      <c r="D19" s="120"/>
      <c r="E19" s="120"/>
      <c r="F19" s="126"/>
    </row>
    <row r="20" spans="1:7" x14ac:dyDescent="0.2">
      <c r="A20" s="125"/>
      <c r="B20" s="120"/>
      <c r="C20" s="120"/>
      <c r="D20" s="120"/>
      <c r="E20" s="120"/>
      <c r="F20" s="126"/>
    </row>
    <row r="21" spans="1:7" x14ac:dyDescent="0.2">
      <c r="A21" s="125"/>
      <c r="B21" s="120"/>
      <c r="C21" s="120"/>
      <c r="D21" s="120"/>
      <c r="E21" s="120"/>
      <c r="F21" s="126"/>
    </row>
    <row r="22" spans="1:7" ht="17.25" customHeight="1" thickBot="1" x14ac:dyDescent="0.25">
      <c r="A22" s="127"/>
      <c r="B22" s="128"/>
      <c r="C22" s="128"/>
      <c r="D22" s="128"/>
      <c r="E22" s="128"/>
      <c r="F22" s="129"/>
    </row>
    <row r="23" spans="1:7" ht="17.25" customHeight="1" thickTop="1" x14ac:dyDescent="0.2">
      <c r="A23" s="114"/>
      <c r="B23" s="120"/>
      <c r="C23" s="120"/>
      <c r="D23" s="120"/>
      <c r="E23" s="120"/>
      <c r="F23" s="114"/>
    </row>
    <row r="24" spans="1:7" s="44" customFormat="1" x14ac:dyDescent="0.2">
      <c r="A24" s="36" t="str">
        <f>B6 &amp; " " &amp; B7</f>
        <v>Fontana Local Council</v>
      </c>
      <c r="B24" s="37"/>
      <c r="C24" s="37"/>
      <c r="D24" s="38"/>
      <c r="E24" s="39"/>
      <c r="F24" s="41" t="s">
        <v>47</v>
      </c>
    </row>
    <row r="25" spans="1:7" s="44" customFormat="1" x14ac:dyDescent="0.2">
      <c r="A25" s="82" t="s">
        <v>2</v>
      </c>
      <c r="B25" s="82"/>
      <c r="C25" s="82"/>
      <c r="D25" s="86"/>
      <c r="E25" s="82"/>
      <c r="F25" s="84" t="str">
        <f>RefYear &amp; " " &amp; B15</f>
        <v>Financial Year 2022</v>
      </c>
      <c r="G25" s="85"/>
    </row>
    <row r="26" spans="1:7" ht="17.25" customHeight="1" x14ac:dyDescent="0.2">
      <c r="A26" s="114"/>
      <c r="B26" s="120"/>
      <c r="C26" s="120"/>
      <c r="D26" s="120"/>
      <c r="E26" s="120"/>
      <c r="F26" s="114"/>
    </row>
    <row r="27" spans="1:7" ht="17.25" customHeight="1" x14ac:dyDescent="0.2">
      <c r="A27" s="114"/>
      <c r="B27" s="120"/>
      <c r="C27" s="120"/>
      <c r="D27" s="120"/>
      <c r="E27" s="120"/>
      <c r="F27" s="114"/>
    </row>
    <row r="28" spans="1:7" ht="33.75" x14ac:dyDescent="0.65">
      <c r="B28" s="112" t="s">
        <v>48</v>
      </c>
      <c r="C28" s="2"/>
      <c r="D28" s="2"/>
      <c r="E28" s="2"/>
    </row>
    <row r="29" spans="1:7" ht="15" x14ac:dyDescent="0.2">
      <c r="B29" s="81"/>
      <c r="C29" s="3"/>
      <c r="D29" s="3"/>
      <c r="E29" s="3"/>
    </row>
    <row r="30" spans="1:7" ht="19.5" x14ac:dyDescent="0.4">
      <c r="B30" s="137" t="s">
        <v>0</v>
      </c>
      <c r="C30" s="4"/>
      <c r="D30" s="4"/>
      <c r="E30" s="111" t="s">
        <v>251</v>
      </c>
    </row>
    <row r="31" spans="1:7" ht="19.5" x14ac:dyDescent="0.4">
      <c r="B31" s="137" t="s">
        <v>305</v>
      </c>
      <c r="C31" s="4"/>
      <c r="D31" s="4"/>
      <c r="E31" s="111" t="s">
        <v>252</v>
      </c>
    </row>
    <row r="32" spans="1:7" ht="19.5" x14ac:dyDescent="0.4">
      <c r="B32" s="138" t="s">
        <v>306</v>
      </c>
      <c r="C32" s="5"/>
      <c r="D32" s="5"/>
      <c r="E32" s="111" t="s">
        <v>253</v>
      </c>
    </row>
    <row r="33" spans="2:5" ht="19.5" x14ac:dyDescent="0.4">
      <c r="B33" s="137" t="s">
        <v>45</v>
      </c>
      <c r="C33" s="6"/>
      <c r="D33" s="6"/>
      <c r="E33" s="111" t="s">
        <v>254</v>
      </c>
    </row>
    <row r="34" spans="2:5" ht="19.5" x14ac:dyDescent="0.4">
      <c r="B34" s="137" t="s">
        <v>147</v>
      </c>
      <c r="C34" s="6"/>
      <c r="D34" s="6"/>
      <c r="E34" s="111" t="s">
        <v>257</v>
      </c>
    </row>
    <row r="35" spans="2:5" ht="19.5" x14ac:dyDescent="0.4">
      <c r="B35" s="137" t="s">
        <v>148</v>
      </c>
      <c r="C35" s="6"/>
      <c r="D35" s="6"/>
      <c r="E35" s="111" t="s">
        <v>255</v>
      </c>
    </row>
    <row r="36" spans="2:5" ht="19.5" x14ac:dyDescent="0.4">
      <c r="B36" s="137" t="s">
        <v>307</v>
      </c>
      <c r="C36" s="6"/>
      <c r="D36" s="6"/>
      <c r="E36" s="111" t="s">
        <v>258</v>
      </c>
    </row>
    <row r="37" spans="2:5" ht="19.5" x14ac:dyDescent="0.4">
      <c r="B37" s="137" t="s">
        <v>49</v>
      </c>
      <c r="C37" s="6"/>
      <c r="D37" s="6"/>
      <c r="E37" s="111" t="s">
        <v>256</v>
      </c>
    </row>
  </sheetData>
  <sheetProtection algorithmName="SHA-512" hashValue="Y0dNvzwWmpyRE0LIY5w2WMwK7AhbsE1qLZqJX/eUxoe0BRGkWaRTBHP+IEcI0rZx0G2KOogkNrU4/c5EmprSMg==" saltValue="z5t60wIYbKhr0KXWvbd71Q==" spinCount="100000" sheet="1" selectLockedCells="1"/>
  <mergeCells count="6">
    <mergeCell ref="B15:E15"/>
    <mergeCell ref="B6:E6"/>
    <mergeCell ref="B7:E7"/>
    <mergeCell ref="B12:E12"/>
    <mergeCell ref="B10:E10"/>
    <mergeCell ref="B8:D8"/>
  </mergeCells>
  <phoneticPr fontId="4" type="noConversion"/>
  <printOptions horizontalCentered="1"/>
  <pageMargins left="0.23622047244094491" right="0.23622047244094491" top="0.55118110236220474" bottom="0" header="0.31496062992125984" footer="0"/>
  <pageSetup paperSize="9" orientation="portrait" horizontalDpi="360" verticalDpi="360"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1743075</xdr:colOff>
                <xdr:row>0</xdr:row>
                <xdr:rowOff>695325</xdr:rowOff>
              </from>
              <to>
                <xdr:col>3</xdr:col>
                <xdr:colOff>638175</xdr:colOff>
                <xdr:row>3</xdr:row>
                <xdr:rowOff>866775</xdr:rowOff>
              </to>
            </anchor>
          </objectPr>
        </oleObject>
      </mc:Choice>
      <mc:Fallback>
        <oleObject progId="Paint.Picture" shapeId="409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tabSelected="1" topLeftCell="A37" workbookViewId="0">
      <selection activeCell="B13" sqref="B13"/>
    </sheetView>
  </sheetViews>
  <sheetFormatPr defaultColWidth="9.140625" defaultRowHeight="12.75" x14ac:dyDescent="0.2"/>
  <cols>
    <col min="1" max="1" width="17.85546875" customWidth="1"/>
    <col min="2" max="2" width="14.140625" customWidth="1"/>
    <col min="3" max="3" width="36.5703125" customWidth="1"/>
    <col min="4" max="4" width="9.42578125" customWidth="1"/>
    <col min="5" max="5" width="5.42578125" customWidth="1"/>
    <col min="6" max="6" width="5" customWidth="1"/>
    <col min="7" max="7" width="1.5703125" customWidth="1"/>
    <col min="8" max="8" width="5.5703125" style="32" customWidth="1"/>
    <col min="9" max="16384" width="9.140625" style="44"/>
  </cols>
  <sheetData>
    <row r="1" spans="1:9" x14ac:dyDescent="0.2">
      <c r="A1" s="36" t="str">
        <f>'Cover &amp; Table of Contents'!B6 &amp; " " &amp; 'Cover &amp; Table of Contents'!B7</f>
        <v>Fontana Local Council</v>
      </c>
      <c r="B1" s="37"/>
      <c r="C1" s="37"/>
      <c r="D1" s="37"/>
      <c r="F1" s="38"/>
      <c r="G1" s="39"/>
      <c r="H1" s="41" t="s">
        <v>47</v>
      </c>
    </row>
    <row r="2" spans="1:9" x14ac:dyDescent="0.2">
      <c r="A2" s="82" t="s">
        <v>2</v>
      </c>
      <c r="B2" s="82"/>
      <c r="C2" s="82"/>
      <c r="D2" s="302" t="str">
        <f>'Cover &amp; Table of Contents'!F25</f>
        <v>Financial Year 2022</v>
      </c>
      <c r="E2" s="302"/>
      <c r="F2" s="302"/>
      <c r="G2" s="302"/>
      <c r="H2" s="302"/>
      <c r="I2" s="85"/>
    </row>
    <row r="3" spans="1:9" x14ac:dyDescent="0.2">
      <c r="A3" s="37"/>
      <c r="B3" s="37"/>
      <c r="C3" s="37"/>
      <c r="D3" s="37"/>
      <c r="E3" s="41"/>
      <c r="F3" s="42"/>
      <c r="G3" s="37"/>
      <c r="H3" s="85"/>
      <c r="I3" s="85"/>
    </row>
    <row r="4" spans="1:9" ht="15" x14ac:dyDescent="0.2">
      <c r="A4" s="139" t="s">
        <v>0</v>
      </c>
      <c r="B4" s="140"/>
      <c r="C4" s="140"/>
      <c r="D4" s="140"/>
      <c r="E4" s="140"/>
      <c r="F4" s="141"/>
      <c r="G4" s="141"/>
      <c r="H4" s="142"/>
    </row>
    <row r="5" spans="1:9" x14ac:dyDescent="0.2">
      <c r="A5" s="33"/>
      <c r="B5" s="33"/>
      <c r="C5" s="33"/>
      <c r="D5" s="33"/>
      <c r="E5" s="33"/>
      <c r="F5" s="33"/>
      <c r="G5" s="33"/>
      <c r="H5" s="43"/>
    </row>
    <row r="6" spans="1:9" x14ac:dyDescent="0.2">
      <c r="A6" s="33"/>
      <c r="B6" s="33"/>
      <c r="C6" s="33"/>
      <c r="D6" s="33"/>
      <c r="E6" s="33"/>
      <c r="F6" s="33"/>
      <c r="G6" s="33"/>
      <c r="H6" s="43"/>
    </row>
    <row r="7" spans="1:9" x14ac:dyDescent="0.2">
      <c r="A7" s="33"/>
      <c r="B7" s="33"/>
      <c r="C7" s="33"/>
      <c r="D7" s="33"/>
      <c r="E7" s="33"/>
      <c r="F7" s="33"/>
      <c r="G7" s="33"/>
      <c r="H7" s="43"/>
    </row>
    <row r="8" spans="1:9" x14ac:dyDescent="0.2">
      <c r="A8" s="33"/>
      <c r="B8" s="33"/>
      <c r="C8" s="33"/>
      <c r="D8" s="33"/>
      <c r="E8" s="33"/>
      <c r="F8" s="33"/>
      <c r="G8" s="33"/>
      <c r="H8" s="43"/>
    </row>
    <row r="9" spans="1:9" x14ac:dyDescent="0.2">
      <c r="A9" s="33"/>
      <c r="B9" s="33"/>
      <c r="C9" s="33"/>
      <c r="D9" s="33"/>
      <c r="E9" s="33"/>
      <c r="F9" s="33"/>
      <c r="G9" s="33"/>
      <c r="H9" s="43"/>
    </row>
    <row r="10" spans="1:9" x14ac:dyDescent="0.2">
      <c r="A10" s="33"/>
      <c r="B10" s="33"/>
      <c r="C10" s="33"/>
      <c r="D10" s="33"/>
      <c r="E10" s="33"/>
      <c r="F10" s="33"/>
      <c r="G10" s="33"/>
      <c r="H10" s="43"/>
    </row>
    <row r="11" spans="1:9" x14ac:dyDescent="0.2">
      <c r="A11" s="33"/>
      <c r="B11" s="33"/>
      <c r="C11" s="33"/>
      <c r="D11" s="33"/>
      <c r="E11" s="33"/>
      <c r="F11" s="33"/>
      <c r="G11" s="33"/>
      <c r="H11" s="43"/>
    </row>
    <row r="12" spans="1:9" x14ac:dyDescent="0.2">
      <c r="A12" s="33"/>
      <c r="B12" s="33"/>
      <c r="C12" s="33"/>
      <c r="D12" s="33"/>
      <c r="E12" s="33"/>
      <c r="F12" s="33"/>
      <c r="G12" s="33"/>
      <c r="H12" s="43"/>
    </row>
    <row r="13" spans="1:9" x14ac:dyDescent="0.2">
      <c r="A13" s="33"/>
      <c r="B13" s="33"/>
      <c r="C13" s="33"/>
      <c r="D13" s="33"/>
      <c r="E13" s="33"/>
      <c r="F13" s="33"/>
      <c r="G13" s="33"/>
      <c r="H13" s="43"/>
    </row>
    <row r="14" spans="1:9" x14ac:dyDescent="0.2">
      <c r="A14" s="33"/>
      <c r="B14" s="33"/>
      <c r="C14" s="33"/>
      <c r="D14" s="33"/>
      <c r="E14" s="33"/>
      <c r="F14" s="33"/>
      <c r="G14" s="33"/>
      <c r="H14" s="43"/>
    </row>
    <row r="15" spans="1:9" x14ac:dyDescent="0.2">
      <c r="A15" s="33"/>
      <c r="B15" s="33"/>
      <c r="C15" s="33"/>
      <c r="D15" s="33"/>
      <c r="E15" s="33"/>
      <c r="F15" s="33"/>
      <c r="G15" s="33"/>
      <c r="H15" s="43"/>
    </row>
    <row r="16" spans="1:9" x14ac:dyDescent="0.2">
      <c r="A16" s="33"/>
      <c r="B16" s="33"/>
      <c r="C16" s="33"/>
      <c r="D16" s="33"/>
      <c r="E16" s="33"/>
      <c r="F16" s="33"/>
      <c r="G16" s="33"/>
      <c r="H16" s="43"/>
    </row>
    <row r="17" spans="1:8" x14ac:dyDescent="0.2">
      <c r="A17" s="33"/>
      <c r="B17" s="33"/>
      <c r="C17" s="33"/>
      <c r="D17" s="33"/>
      <c r="E17" s="33"/>
      <c r="F17" s="33"/>
      <c r="G17" s="33"/>
      <c r="H17" s="43"/>
    </row>
    <row r="18" spans="1:8" x14ac:dyDescent="0.2">
      <c r="A18" s="33"/>
      <c r="B18" s="33"/>
      <c r="C18" s="33"/>
      <c r="D18" s="33"/>
      <c r="E18" s="33"/>
      <c r="F18" s="33"/>
      <c r="G18" s="33"/>
      <c r="H18" s="43"/>
    </row>
    <row r="19" spans="1:8" x14ac:dyDescent="0.2">
      <c r="A19" s="33"/>
      <c r="B19" s="33"/>
      <c r="C19" s="33"/>
      <c r="D19" s="33"/>
      <c r="E19" s="33"/>
      <c r="F19" s="33"/>
      <c r="G19" s="33"/>
      <c r="H19" s="43"/>
    </row>
    <row r="20" spans="1:8" x14ac:dyDescent="0.2">
      <c r="A20" s="33"/>
      <c r="B20" s="33"/>
      <c r="C20" s="33"/>
      <c r="D20" s="33"/>
      <c r="E20" s="33"/>
      <c r="F20" s="33"/>
      <c r="G20" s="33"/>
      <c r="H20" s="43"/>
    </row>
    <row r="21" spans="1:8" x14ac:dyDescent="0.2">
      <c r="A21" s="33"/>
      <c r="B21" s="33"/>
      <c r="C21" s="33"/>
      <c r="D21" s="33"/>
      <c r="E21" s="33"/>
      <c r="F21" s="33"/>
      <c r="G21" s="33"/>
      <c r="H21" s="43"/>
    </row>
    <row r="22" spans="1:8" x14ac:dyDescent="0.2">
      <c r="A22" s="33"/>
      <c r="B22" s="33"/>
      <c r="C22" s="33"/>
      <c r="D22" s="33"/>
      <c r="E22" s="33"/>
      <c r="F22" s="33"/>
      <c r="G22" s="33"/>
      <c r="H22" s="43"/>
    </row>
    <row r="23" spans="1:8" x14ac:dyDescent="0.2">
      <c r="A23" s="33"/>
      <c r="B23" s="33"/>
      <c r="C23" s="33"/>
      <c r="D23" s="33"/>
      <c r="E23" s="33"/>
      <c r="F23" s="33"/>
      <c r="G23" s="33"/>
      <c r="H23" s="43"/>
    </row>
    <row r="24" spans="1:8" x14ac:dyDescent="0.2">
      <c r="A24" s="33"/>
      <c r="B24" s="33"/>
      <c r="C24" s="33"/>
      <c r="D24" s="33"/>
      <c r="E24" s="33"/>
      <c r="F24" s="33"/>
      <c r="G24" s="33"/>
      <c r="H24" s="43"/>
    </row>
    <row r="25" spans="1:8" x14ac:dyDescent="0.2">
      <c r="A25" s="33"/>
      <c r="B25" s="33"/>
      <c r="C25" s="33"/>
      <c r="D25" s="33"/>
      <c r="E25" s="33"/>
      <c r="F25" s="33"/>
      <c r="G25" s="33"/>
      <c r="H25" s="43"/>
    </row>
    <row r="26" spans="1:8" x14ac:dyDescent="0.2">
      <c r="A26" s="33"/>
      <c r="B26" s="33"/>
      <c r="C26" s="33"/>
      <c r="D26" s="33"/>
      <c r="E26" s="33"/>
      <c r="F26" s="33"/>
      <c r="G26" s="33"/>
      <c r="H26" s="43"/>
    </row>
    <row r="27" spans="1:8" x14ac:dyDescent="0.2">
      <c r="A27" s="33"/>
      <c r="B27" s="33"/>
      <c r="C27" s="33"/>
      <c r="D27" s="33"/>
      <c r="E27" s="33"/>
      <c r="F27" s="33"/>
      <c r="G27" s="33"/>
      <c r="H27" s="43"/>
    </row>
    <row r="28" spans="1:8" x14ac:dyDescent="0.2">
      <c r="A28" s="33"/>
      <c r="B28" s="33"/>
      <c r="C28" s="33"/>
      <c r="D28" s="33"/>
      <c r="E28" s="33"/>
      <c r="F28" s="33"/>
      <c r="G28" s="33"/>
      <c r="H28" s="43"/>
    </row>
    <row r="29" spans="1:8" x14ac:dyDescent="0.2">
      <c r="A29" s="33"/>
      <c r="B29" s="33"/>
      <c r="C29" s="33"/>
      <c r="D29" s="33"/>
      <c r="E29" s="33"/>
      <c r="F29" s="33"/>
      <c r="G29" s="33"/>
      <c r="H29" s="43"/>
    </row>
    <row r="30" spans="1:8" x14ac:dyDescent="0.2">
      <c r="A30" s="33"/>
      <c r="B30" s="33"/>
      <c r="C30" s="33"/>
      <c r="D30" s="33"/>
      <c r="E30" s="33"/>
      <c r="F30" s="33"/>
      <c r="G30" s="33"/>
      <c r="H30" s="43"/>
    </row>
    <row r="31" spans="1:8" x14ac:dyDescent="0.2">
      <c r="A31" s="33"/>
      <c r="B31" s="33"/>
      <c r="C31" s="33"/>
      <c r="D31" s="33"/>
      <c r="E31" s="33"/>
      <c r="F31" s="33"/>
      <c r="G31" s="33"/>
      <c r="H31" s="43"/>
    </row>
    <row r="32" spans="1:8" x14ac:dyDescent="0.2">
      <c r="A32" s="33"/>
      <c r="B32" s="33"/>
      <c r="C32" s="33"/>
      <c r="D32" s="33"/>
      <c r="E32" s="33"/>
      <c r="F32" s="33"/>
      <c r="G32" s="33"/>
      <c r="H32" s="43"/>
    </row>
    <row r="33" spans="1:8" x14ac:dyDescent="0.2">
      <c r="A33" s="33"/>
      <c r="B33" s="33"/>
      <c r="C33" s="33"/>
      <c r="D33" s="33"/>
      <c r="E33" s="33"/>
      <c r="F33" s="33"/>
      <c r="G33" s="33"/>
      <c r="H33" s="43"/>
    </row>
    <row r="34" spans="1:8" x14ac:dyDescent="0.2">
      <c r="A34" s="33"/>
      <c r="B34" s="33"/>
      <c r="C34" s="33"/>
      <c r="D34" s="33"/>
      <c r="E34" s="33"/>
      <c r="F34" s="33"/>
      <c r="G34" s="33"/>
      <c r="H34" s="43"/>
    </row>
    <row r="35" spans="1:8" x14ac:dyDescent="0.2">
      <c r="A35" s="33"/>
      <c r="B35" s="33"/>
      <c r="C35" s="33"/>
      <c r="D35" s="33"/>
      <c r="E35" s="33"/>
      <c r="F35" s="33"/>
      <c r="G35" s="33"/>
      <c r="H35" s="43"/>
    </row>
    <row r="36" spans="1:8" x14ac:dyDescent="0.2">
      <c r="A36" s="33"/>
      <c r="B36" s="33"/>
      <c r="C36" s="33"/>
      <c r="D36" s="33"/>
      <c r="E36" s="33"/>
      <c r="F36" s="33"/>
      <c r="G36" s="33"/>
      <c r="H36" s="43"/>
    </row>
    <row r="37" spans="1:8" x14ac:dyDescent="0.2">
      <c r="A37" s="33"/>
      <c r="B37" s="33"/>
      <c r="C37" s="33"/>
      <c r="D37" s="33"/>
      <c r="E37" s="33"/>
      <c r="F37" s="33"/>
      <c r="G37" s="33"/>
      <c r="H37" s="43"/>
    </row>
    <row r="38" spans="1:8" x14ac:dyDescent="0.2">
      <c r="A38" s="33"/>
      <c r="B38" s="33"/>
      <c r="C38" s="33"/>
      <c r="D38" s="33"/>
      <c r="E38" s="33"/>
      <c r="F38" s="33"/>
      <c r="G38" s="33"/>
      <c r="H38" s="43"/>
    </row>
    <row r="39" spans="1:8" x14ac:dyDescent="0.2">
      <c r="A39" s="33"/>
      <c r="B39" s="33"/>
      <c r="C39" s="33"/>
      <c r="D39" s="33"/>
      <c r="E39" s="33"/>
      <c r="F39" s="33"/>
      <c r="G39" s="33"/>
      <c r="H39" s="43"/>
    </row>
    <row r="40" spans="1:8" x14ac:dyDescent="0.2">
      <c r="A40" s="33"/>
      <c r="B40" s="33"/>
      <c r="C40" s="33"/>
      <c r="D40" s="33"/>
      <c r="E40" s="33"/>
      <c r="F40" s="33"/>
      <c r="G40" s="33"/>
      <c r="H40" s="43"/>
    </row>
    <row r="41" spans="1:8" x14ac:dyDescent="0.2">
      <c r="A41" s="33"/>
      <c r="B41" s="33"/>
      <c r="C41" s="33"/>
      <c r="D41" s="33"/>
      <c r="E41" s="33"/>
      <c r="F41" s="33"/>
      <c r="G41" s="33"/>
      <c r="H41" s="43"/>
    </row>
    <row r="42" spans="1:8" x14ac:dyDescent="0.2">
      <c r="A42" s="33"/>
      <c r="B42" s="33"/>
      <c r="C42" s="33"/>
      <c r="D42" s="33"/>
      <c r="E42" s="33"/>
      <c r="F42" s="33"/>
      <c r="G42" s="33"/>
      <c r="H42" s="43"/>
    </row>
    <row r="43" spans="1:8" x14ac:dyDescent="0.2">
      <c r="A43" s="33"/>
      <c r="B43" s="33"/>
      <c r="C43" s="33"/>
      <c r="D43" s="33"/>
      <c r="E43" s="33"/>
      <c r="F43" s="33"/>
      <c r="G43" s="33"/>
      <c r="H43" s="43"/>
    </row>
    <row r="44" spans="1:8" x14ac:dyDescent="0.2">
      <c r="A44" s="33"/>
      <c r="B44" s="33"/>
      <c r="C44" s="33"/>
      <c r="D44" s="33"/>
      <c r="E44" s="33"/>
      <c r="F44" s="33"/>
      <c r="G44" s="33"/>
      <c r="H44" s="43"/>
    </row>
    <row r="45" spans="1:8" x14ac:dyDescent="0.2">
      <c r="A45" s="33"/>
      <c r="B45" s="33"/>
      <c r="C45" s="33"/>
      <c r="D45" s="33"/>
      <c r="E45" s="33"/>
      <c r="F45" s="33"/>
      <c r="G45" s="33"/>
      <c r="H45" s="43"/>
    </row>
    <row r="46" spans="1:8" x14ac:dyDescent="0.2">
      <c r="A46" s="33"/>
      <c r="B46" s="33"/>
      <c r="C46" s="33"/>
      <c r="D46" s="33"/>
      <c r="E46" s="33"/>
      <c r="F46" s="33"/>
      <c r="G46" s="33"/>
      <c r="H46" s="43"/>
    </row>
    <row r="47" spans="1:8" x14ac:dyDescent="0.2">
      <c r="A47" s="33"/>
      <c r="B47" s="33"/>
      <c r="C47" s="33"/>
      <c r="D47" s="33"/>
      <c r="E47" s="33"/>
      <c r="F47" s="33"/>
      <c r="G47" s="33"/>
      <c r="H47" s="43"/>
    </row>
    <row r="48" spans="1:8" x14ac:dyDescent="0.2">
      <c r="A48" s="33"/>
      <c r="B48" s="33"/>
      <c r="C48" s="33"/>
      <c r="D48" s="33"/>
      <c r="E48" s="33"/>
      <c r="F48" s="33"/>
      <c r="G48" s="33"/>
      <c r="H48" s="43"/>
    </row>
    <row r="49" spans="1:10" x14ac:dyDescent="0.2">
      <c r="A49" s="33"/>
      <c r="B49" s="33"/>
      <c r="C49" s="33"/>
      <c r="D49" s="33"/>
      <c r="E49" s="33"/>
      <c r="F49" s="33"/>
      <c r="G49" s="33"/>
      <c r="H49" s="43"/>
    </row>
    <row r="50" spans="1:10" x14ac:dyDescent="0.2">
      <c r="A50" s="33"/>
      <c r="B50" s="33"/>
      <c r="C50" s="33"/>
      <c r="D50" s="33"/>
      <c r="E50" s="33"/>
      <c r="F50" s="33"/>
      <c r="G50" s="33"/>
      <c r="H50" s="43"/>
    </row>
    <row r="51" spans="1:10" x14ac:dyDescent="0.2">
      <c r="A51" s="33"/>
      <c r="B51" s="33"/>
      <c r="C51" s="33"/>
      <c r="D51" s="33"/>
      <c r="E51" s="33"/>
      <c r="F51" s="33"/>
      <c r="G51" s="33"/>
      <c r="H51" s="43"/>
    </row>
    <row r="52" spans="1:10" x14ac:dyDescent="0.2">
      <c r="A52" s="33"/>
      <c r="B52" s="33"/>
      <c r="C52" s="33"/>
      <c r="D52" s="33"/>
      <c r="E52" s="33"/>
      <c r="F52" s="33"/>
      <c r="G52" s="33"/>
      <c r="H52" s="43"/>
    </row>
    <row r="53" spans="1:10" x14ac:dyDescent="0.2">
      <c r="A53" s="33"/>
      <c r="B53" s="33"/>
      <c r="C53" s="33"/>
      <c r="D53" s="33"/>
      <c r="E53" s="33"/>
      <c r="F53" s="33"/>
      <c r="G53" s="33"/>
      <c r="H53" s="43"/>
    </row>
    <row r="54" spans="1:10" x14ac:dyDescent="0.2">
      <c r="A54" s="33"/>
      <c r="B54" s="33"/>
      <c r="C54" s="33"/>
      <c r="D54" s="33"/>
      <c r="E54" s="33"/>
      <c r="F54" s="33"/>
      <c r="G54" s="33"/>
      <c r="H54" s="43"/>
    </row>
    <row r="55" spans="1:10" x14ac:dyDescent="0.2">
      <c r="A55" s="33"/>
      <c r="B55" s="33"/>
      <c r="C55" s="33"/>
      <c r="D55" s="33"/>
      <c r="E55" s="33"/>
      <c r="F55" s="33"/>
      <c r="G55" s="33"/>
      <c r="H55" s="43"/>
    </row>
    <row r="56" spans="1:10" x14ac:dyDescent="0.2">
      <c r="A56" s="34"/>
      <c r="E56" s="34"/>
      <c r="F56" s="34"/>
      <c r="G56" s="34"/>
      <c r="H56" s="35"/>
    </row>
    <row r="57" spans="1:10" s="143" customFormat="1" ht="17.25" customHeight="1" x14ac:dyDescent="0.25">
      <c r="B57" s="144" t="s">
        <v>336</v>
      </c>
      <c r="C57" s="145"/>
      <c r="D57" s="144" t="s">
        <v>348</v>
      </c>
      <c r="I57" s="288"/>
      <c r="J57" s="290" t="s">
        <v>312</v>
      </c>
    </row>
    <row r="58" spans="1:10" s="143" customFormat="1" ht="15.75" x14ac:dyDescent="0.25">
      <c r="A58" s="147"/>
      <c r="B58" s="148" t="s">
        <v>100</v>
      </c>
      <c r="C58" s="147"/>
      <c r="D58" s="149" t="s">
        <v>99</v>
      </c>
      <c r="E58" s="147"/>
      <c r="F58" s="147"/>
    </row>
    <row r="59" spans="1:10" ht="4.5" customHeight="1" x14ac:dyDescent="0.2"/>
  </sheetData>
  <sheetProtection algorithmName="SHA-512" hashValue="GG+c4/v5JGk6sYNjLy+RNAqzeM7OHcVlmBdXI5RwGSCQkeL4EQ8h3Yb2nuAmYnQFKHz1CPtDdDsP19a++38umg==" saltValue="e9KSGCQIkVLDdsckO7e6bQ=="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horizontalDpi="360" verticalDpi="360" r:id="rId1"/>
  <headerFooter alignWithMargins="0">
    <oddFooter>&amp;RPage &amp;P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9"/>
  <sheetViews>
    <sheetView showGridLines="0" zoomScale="115" zoomScaleNormal="115" workbookViewId="0">
      <selection activeCell="H182" sqref="H182"/>
    </sheetView>
  </sheetViews>
  <sheetFormatPr defaultColWidth="9.140625" defaultRowHeight="12" x14ac:dyDescent="0.2"/>
  <cols>
    <col min="1" max="1" width="2.42578125" style="133" customWidth="1"/>
    <col min="2" max="2" width="6.85546875" style="98" customWidth="1"/>
    <col min="3" max="3" width="30.5703125" style="26" customWidth="1"/>
    <col min="4" max="4" width="10.140625" style="16" customWidth="1"/>
    <col min="5" max="5" width="11" style="16" customWidth="1"/>
    <col min="6" max="6" width="11.140625" style="16" customWidth="1"/>
    <col min="7" max="9" width="10.140625" style="16" customWidth="1"/>
    <col min="10" max="10" width="9.5703125" style="16" customWidth="1"/>
    <col min="11" max="11" width="5.42578125" style="17" customWidth="1"/>
    <col min="12" max="12" width="128.42578125" style="17" bestFit="1" customWidth="1"/>
    <col min="13" max="16384" width="9.140625" style="17"/>
  </cols>
  <sheetData>
    <row r="1" spans="1:12" s="44" customFormat="1" ht="12.75" x14ac:dyDescent="0.2">
      <c r="A1" s="36" t="str">
        <f>'Cover &amp; Table of Contents'!B6 &amp; " " &amp; 'Cover &amp; Table of Contents'!B7</f>
        <v>Fontana Local Council</v>
      </c>
      <c r="B1" s="96"/>
      <c r="C1" s="37"/>
      <c r="D1" s="37"/>
      <c r="E1" s="37"/>
      <c r="G1" s="38"/>
      <c r="I1" s="40"/>
      <c r="J1" s="41" t="s">
        <v>47</v>
      </c>
    </row>
    <row r="2" spans="1:12" s="44" customFormat="1" ht="12.75" x14ac:dyDescent="0.2">
      <c r="A2" s="82" t="s">
        <v>2</v>
      </c>
      <c r="B2" s="97"/>
      <c r="C2" s="82"/>
      <c r="D2" s="82"/>
      <c r="E2" s="82"/>
      <c r="F2" s="83"/>
      <c r="G2" s="83"/>
      <c r="H2" s="83"/>
      <c r="I2" s="84"/>
      <c r="J2" s="84" t="str">
        <f>'Cover &amp; Table of Contents'!F25</f>
        <v>Financial Year 2022</v>
      </c>
    </row>
    <row r="4" spans="1:12" ht="15.75" x14ac:dyDescent="0.25">
      <c r="C4" s="95" t="str">
        <f>'Cover &amp; Table of Contents'!B31</f>
        <v xml:space="preserve">Statement of Income and Expenditure  </v>
      </c>
    </row>
    <row r="5" spans="1:12" x14ac:dyDescent="0.2">
      <c r="C5" s="24"/>
    </row>
    <row r="7" spans="1:12" s="19" customFormat="1" ht="12.75" x14ac:dyDescent="0.25">
      <c r="A7" s="132"/>
      <c r="B7" s="99"/>
      <c r="C7" s="62" t="s">
        <v>5</v>
      </c>
      <c r="D7" s="104" t="s">
        <v>6</v>
      </c>
      <c r="E7" s="104" t="s">
        <v>7</v>
      </c>
      <c r="F7" s="277" t="s">
        <v>6</v>
      </c>
      <c r="G7" s="104" t="s">
        <v>280</v>
      </c>
      <c r="H7" s="104" t="s">
        <v>280</v>
      </c>
      <c r="K7" s="146"/>
      <c r="L7" s="289" t="s">
        <v>320</v>
      </c>
    </row>
    <row r="8" spans="1:12" s="61" customFormat="1" ht="12.75" x14ac:dyDescent="0.25">
      <c r="A8" s="132"/>
      <c r="B8" s="99"/>
      <c r="C8" s="62"/>
      <c r="D8" s="105" t="s">
        <v>287</v>
      </c>
      <c r="E8" s="105" t="s">
        <v>287</v>
      </c>
      <c r="F8" s="278" t="s">
        <v>287</v>
      </c>
      <c r="G8" s="105"/>
      <c r="H8" s="105"/>
    </row>
    <row r="9" spans="1:12" s="27" customFormat="1" ht="17.25" customHeight="1" x14ac:dyDescent="0.2">
      <c r="A9" s="132"/>
      <c r="B9" s="99"/>
      <c r="D9" s="106">
        <f>E9</f>
        <v>2021</v>
      </c>
      <c r="E9" s="106">
        <f>'Cover &amp; Table of Contents'!B15 -1</f>
        <v>2021</v>
      </c>
      <c r="F9" s="279" t="str">
        <f>'Cover &amp; Table of Contents'!B15&amp;'Cover &amp; Table of Contents'!C15&amp;'Cover &amp; Table of Contents'!D15</f>
        <v>2022</v>
      </c>
      <c r="G9" s="107" t="s">
        <v>12</v>
      </c>
      <c r="H9" s="107" t="s">
        <v>40</v>
      </c>
    </row>
    <row r="10" spans="1:12" ht="14.25" customHeight="1" x14ac:dyDescent="0.2">
      <c r="D10" s="20" t="s">
        <v>139</v>
      </c>
      <c r="E10" s="20" t="s">
        <v>139</v>
      </c>
      <c r="F10" s="280" t="s">
        <v>139</v>
      </c>
      <c r="G10" s="20" t="s">
        <v>139</v>
      </c>
      <c r="H10" s="20" t="s">
        <v>139</v>
      </c>
    </row>
    <row r="11" spans="1:12" x14ac:dyDescent="0.2">
      <c r="D11" s="21"/>
      <c r="E11" s="21"/>
      <c r="F11" s="21"/>
      <c r="G11" s="21"/>
      <c r="H11" s="21"/>
    </row>
    <row r="12" spans="1:12" x14ac:dyDescent="0.2">
      <c r="C12" s="63" t="s">
        <v>1</v>
      </c>
      <c r="D12" s="14"/>
      <c r="E12" s="14"/>
      <c r="F12" s="14"/>
      <c r="G12" s="14"/>
      <c r="H12" s="14"/>
    </row>
    <row r="13" spans="1:12" x14ac:dyDescent="0.2">
      <c r="C13" s="64"/>
      <c r="D13" s="14"/>
      <c r="E13" s="14"/>
      <c r="F13" s="14"/>
      <c r="G13" s="14"/>
      <c r="H13" s="14"/>
    </row>
    <row r="14" spans="1:12" ht="12.75" x14ac:dyDescent="0.25">
      <c r="C14" s="103" t="s">
        <v>101</v>
      </c>
      <c r="D14" s="180">
        <f>D157</f>
        <v>185170</v>
      </c>
      <c r="E14" s="180">
        <f>G157</f>
        <v>187711</v>
      </c>
      <c r="F14" s="180">
        <f>H157</f>
        <v>197520</v>
      </c>
      <c r="G14" s="180">
        <f>I157</f>
        <v>12350</v>
      </c>
      <c r="H14" s="180">
        <f>J157</f>
        <v>9809</v>
      </c>
    </row>
    <row r="15" spans="1:12" ht="12.75" x14ac:dyDescent="0.25">
      <c r="C15" s="103" t="s">
        <v>42</v>
      </c>
      <c r="D15" s="183">
        <f>D162</f>
        <v>3000</v>
      </c>
      <c r="E15" s="183">
        <f>G162</f>
        <v>2833</v>
      </c>
      <c r="F15" s="183">
        <f>H162</f>
        <v>4000</v>
      </c>
      <c r="G15" s="183">
        <f>I162</f>
        <v>1000</v>
      </c>
      <c r="H15" s="183">
        <f>J162</f>
        <v>1167</v>
      </c>
    </row>
    <row r="16" spans="1:12" ht="12.75" x14ac:dyDescent="0.25">
      <c r="C16" s="103" t="s">
        <v>43</v>
      </c>
      <c r="D16" s="183">
        <f>D167</f>
        <v>450</v>
      </c>
      <c r="E16" s="183">
        <f>G167</f>
        <v>710</v>
      </c>
      <c r="F16" s="183">
        <f>H167</f>
        <v>500</v>
      </c>
      <c r="G16" s="183">
        <f>I167</f>
        <v>50</v>
      </c>
      <c r="H16" s="183">
        <f>J167</f>
        <v>-210</v>
      </c>
    </row>
    <row r="17" spans="1:8" ht="12.75" x14ac:dyDescent="0.25">
      <c r="C17" s="103" t="s">
        <v>44</v>
      </c>
      <c r="D17" s="183">
        <f>D173</f>
        <v>50</v>
      </c>
      <c r="E17" s="183">
        <f>G173</f>
        <v>0</v>
      </c>
      <c r="F17" s="183">
        <f>H173</f>
        <v>0</v>
      </c>
      <c r="G17" s="183">
        <f>I173</f>
        <v>-50</v>
      </c>
      <c r="H17" s="183">
        <f>J173</f>
        <v>0</v>
      </c>
    </row>
    <row r="18" spans="1:8" ht="12.75" x14ac:dyDescent="0.25">
      <c r="C18" s="103" t="s">
        <v>125</v>
      </c>
      <c r="D18" s="184">
        <f>D184</f>
        <v>5800</v>
      </c>
      <c r="E18" s="184">
        <f>G184</f>
        <v>14120.75</v>
      </c>
      <c r="F18" s="184">
        <f>H184</f>
        <v>26000</v>
      </c>
      <c r="G18" s="184">
        <f>I184</f>
        <v>20200</v>
      </c>
      <c r="H18" s="184">
        <f>J184</f>
        <v>11879.25</v>
      </c>
    </row>
    <row r="19" spans="1:8" x14ac:dyDescent="0.2">
      <c r="C19" s="65" t="s">
        <v>80</v>
      </c>
      <c r="D19" s="182">
        <f>SUM(D14:D18)</f>
        <v>194470</v>
      </c>
      <c r="E19" s="182">
        <f>SUM(E14:E18)</f>
        <v>205374.75</v>
      </c>
      <c r="F19" s="182">
        <f>SUM(F14:F18)</f>
        <v>228020</v>
      </c>
      <c r="G19" s="182">
        <f>SUM(G14:G18)</f>
        <v>33550</v>
      </c>
      <c r="H19" s="182">
        <f>SUM(H14:H18)</f>
        <v>22645.25</v>
      </c>
    </row>
    <row r="20" spans="1:8" x14ac:dyDescent="0.2">
      <c r="C20" s="64"/>
      <c r="D20" s="7"/>
      <c r="E20" s="7"/>
      <c r="F20" s="7"/>
      <c r="G20" s="7" t="s">
        <v>2</v>
      </c>
      <c r="H20" s="7" t="s">
        <v>2</v>
      </c>
    </row>
    <row r="21" spans="1:8" x14ac:dyDescent="0.2">
      <c r="C21" s="63" t="s">
        <v>4</v>
      </c>
      <c r="D21" s="8"/>
      <c r="E21" s="8"/>
      <c r="F21" s="8"/>
      <c r="G21" s="8" t="s">
        <v>2</v>
      </c>
      <c r="H21" s="8" t="s">
        <v>2</v>
      </c>
    </row>
    <row r="22" spans="1:8" x14ac:dyDescent="0.2">
      <c r="C22" s="64"/>
      <c r="D22" s="8"/>
      <c r="E22" s="9"/>
      <c r="F22" s="9"/>
      <c r="G22" s="9" t="s">
        <v>2</v>
      </c>
      <c r="H22" s="9" t="s">
        <v>2</v>
      </c>
    </row>
    <row r="23" spans="1:8" ht="12.75" x14ac:dyDescent="0.25">
      <c r="C23" s="103" t="s">
        <v>126</v>
      </c>
      <c r="D23" s="180">
        <f>D204</f>
        <v>75185</v>
      </c>
      <c r="E23" s="180">
        <f>G204</f>
        <v>55136</v>
      </c>
      <c r="F23" s="180">
        <f>H204</f>
        <v>76127</v>
      </c>
      <c r="G23" s="180">
        <f>I204</f>
        <v>942</v>
      </c>
      <c r="H23" s="180">
        <f>J204</f>
        <v>20991</v>
      </c>
    </row>
    <row r="24" spans="1:8" ht="12.75" x14ac:dyDescent="0.25">
      <c r="C24" s="103" t="s">
        <v>127</v>
      </c>
      <c r="D24" s="183">
        <f>D238</f>
        <v>82269</v>
      </c>
      <c r="E24" s="183">
        <f>G238</f>
        <v>64176.75</v>
      </c>
      <c r="F24" s="183">
        <f>H238</f>
        <v>93349</v>
      </c>
      <c r="G24" s="183">
        <f>I238</f>
        <v>11080</v>
      </c>
      <c r="H24" s="183">
        <f>J238</f>
        <v>29172.25</v>
      </c>
    </row>
    <row r="25" spans="1:8" ht="12.75" x14ac:dyDescent="0.25">
      <c r="C25" s="103" t="s">
        <v>128</v>
      </c>
      <c r="D25" s="183">
        <f>D263</f>
        <v>23510</v>
      </c>
      <c r="E25" s="183">
        <f>G263</f>
        <v>16643</v>
      </c>
      <c r="F25" s="183">
        <f>H263</f>
        <v>23510</v>
      </c>
      <c r="G25" s="183">
        <f>I263</f>
        <v>0</v>
      </c>
      <c r="H25" s="183">
        <f>J263</f>
        <v>6867</v>
      </c>
    </row>
    <row r="26" spans="1:8" ht="12.75" x14ac:dyDescent="0.25">
      <c r="C26" s="103" t="s">
        <v>129</v>
      </c>
      <c r="D26" s="183">
        <f>D269</f>
        <v>0</v>
      </c>
      <c r="E26" s="183">
        <f>G269</f>
        <v>0</v>
      </c>
      <c r="F26" s="183">
        <f>H269</f>
        <v>0</v>
      </c>
      <c r="G26" s="183">
        <f>I269</f>
        <v>0</v>
      </c>
      <c r="H26" s="183">
        <f>J269</f>
        <v>0</v>
      </c>
    </row>
    <row r="27" spans="1:8" ht="12.75" x14ac:dyDescent="0.25">
      <c r="C27" s="103" t="s">
        <v>130</v>
      </c>
      <c r="D27" s="184">
        <f>D275</f>
        <v>25292</v>
      </c>
      <c r="E27" s="184">
        <f>G275</f>
        <v>34517</v>
      </c>
      <c r="F27" s="184">
        <f>H275</f>
        <v>34431</v>
      </c>
      <c r="G27" s="184">
        <f>I275</f>
        <v>9139</v>
      </c>
      <c r="H27" s="184">
        <f>J275</f>
        <v>-86</v>
      </c>
    </row>
    <row r="28" spans="1:8" x14ac:dyDescent="0.2">
      <c r="C28" s="63" t="s">
        <v>80</v>
      </c>
      <c r="D28" s="182">
        <f>SUM(D23:D27)</f>
        <v>206256</v>
      </c>
      <c r="E28" s="182">
        <f>SUM(E23:E27)</f>
        <v>170472.75</v>
      </c>
      <c r="F28" s="182">
        <f>SUM(F23:F27)</f>
        <v>227417</v>
      </c>
      <c r="G28" s="182">
        <f>SUM(G23:G27)</f>
        <v>21161</v>
      </c>
      <c r="H28" s="182">
        <f>SUM(H23:H27)</f>
        <v>56944.25</v>
      </c>
    </row>
    <row r="29" spans="1:8" ht="12.75" thickBot="1" x14ac:dyDescent="0.25">
      <c r="C29" s="64"/>
      <c r="D29" s="7"/>
      <c r="E29" s="10"/>
      <c r="F29" s="10"/>
      <c r="G29" s="10" t="s">
        <v>2</v>
      </c>
      <c r="H29" s="10" t="s">
        <v>2</v>
      </c>
    </row>
    <row r="30" spans="1:8" s="18" customFormat="1" ht="12.75" thickBot="1" x14ac:dyDescent="0.25">
      <c r="A30" s="132"/>
      <c r="B30" s="99"/>
      <c r="C30" s="63" t="s">
        <v>87</v>
      </c>
      <c r="D30" s="181">
        <f>D19-D28</f>
        <v>-11786</v>
      </c>
      <c r="E30" s="185">
        <f>E19-E28</f>
        <v>34902</v>
      </c>
      <c r="F30" s="185">
        <f>F19-F28</f>
        <v>603</v>
      </c>
      <c r="G30" s="185">
        <f>G19-G28</f>
        <v>12389</v>
      </c>
      <c r="H30" s="185">
        <f>H19-H28</f>
        <v>-34299</v>
      </c>
    </row>
    <row r="34" spans="1:12" ht="15.75" x14ac:dyDescent="0.25">
      <c r="C34" s="226" t="str">
        <f>'Cover &amp; Table of Contents'!B32</f>
        <v>Statement of Financial Position</v>
      </c>
    </row>
    <row r="35" spans="1:12" x14ac:dyDescent="0.2">
      <c r="C35" s="63"/>
    </row>
    <row r="36" spans="1:12" s="19" customFormat="1" ht="12.75" x14ac:dyDescent="0.25">
      <c r="A36" s="132"/>
      <c r="B36" s="99"/>
      <c r="C36" s="62" t="s">
        <v>5</v>
      </c>
      <c r="D36" s="104" t="s">
        <v>6</v>
      </c>
      <c r="E36" s="104" t="s">
        <v>7</v>
      </c>
      <c r="F36" s="277" t="s">
        <v>6</v>
      </c>
      <c r="G36" s="104" t="s">
        <v>280</v>
      </c>
      <c r="H36" s="104" t="s">
        <v>280</v>
      </c>
      <c r="K36" s="146"/>
      <c r="L36" s="289" t="s">
        <v>320</v>
      </c>
    </row>
    <row r="37" spans="1:12" s="61" customFormat="1" ht="12.75" x14ac:dyDescent="0.25">
      <c r="A37" s="132"/>
      <c r="B37" s="99"/>
      <c r="C37" s="62"/>
      <c r="D37" s="105" t="s">
        <v>288</v>
      </c>
      <c r="E37" s="105" t="s">
        <v>288</v>
      </c>
      <c r="F37" s="278" t="s">
        <v>288</v>
      </c>
      <c r="G37" s="105"/>
      <c r="H37" s="105"/>
    </row>
    <row r="38" spans="1:12" s="27" customFormat="1" ht="17.25" customHeight="1" x14ac:dyDescent="0.2">
      <c r="A38" s="132"/>
      <c r="B38" s="99"/>
      <c r="D38" s="106">
        <f>D9</f>
        <v>2021</v>
      </c>
      <c r="E38" s="106">
        <f>E9</f>
        <v>2021</v>
      </c>
      <c r="F38" s="279" t="str">
        <f>F9</f>
        <v>2022</v>
      </c>
      <c r="G38" s="107" t="s">
        <v>12</v>
      </c>
      <c r="H38" s="107" t="s">
        <v>40</v>
      </c>
    </row>
    <row r="39" spans="1:12" ht="14.25" customHeight="1" x14ac:dyDescent="0.2">
      <c r="D39" s="20" t="s">
        <v>139</v>
      </c>
      <c r="E39" s="20" t="s">
        <v>139</v>
      </c>
      <c r="F39" s="280" t="s">
        <v>139</v>
      </c>
      <c r="G39" s="20" t="s">
        <v>139</v>
      </c>
      <c r="H39" s="20" t="s">
        <v>139</v>
      </c>
    </row>
    <row r="40" spans="1:12" x14ac:dyDescent="0.2">
      <c r="C40" s="64"/>
      <c r="D40" s="21"/>
      <c r="E40" s="21"/>
      <c r="F40" s="21"/>
      <c r="G40" s="21"/>
      <c r="H40" s="21"/>
    </row>
    <row r="41" spans="1:12" x14ac:dyDescent="0.2">
      <c r="C41" s="63" t="s">
        <v>8</v>
      </c>
      <c r="D41" s="22"/>
      <c r="E41" s="22"/>
      <c r="F41" s="22"/>
      <c r="G41" s="22"/>
      <c r="H41" s="22"/>
    </row>
    <row r="42" spans="1:12" ht="12.75" x14ac:dyDescent="0.25">
      <c r="C42" s="103" t="s">
        <v>137</v>
      </c>
      <c r="D42" s="180">
        <f>'Depreciation Schedule'!O27</f>
        <v>282924</v>
      </c>
      <c r="E42" s="180">
        <f>'Depreciation Schedule'!O28</f>
        <v>138997</v>
      </c>
      <c r="F42" s="180">
        <f>'Depreciation Schedule'!O29</f>
        <v>106591</v>
      </c>
      <c r="G42" s="180">
        <f>F42-D42</f>
        <v>-176333</v>
      </c>
      <c r="H42" s="180">
        <f>F42-E42</f>
        <v>-32406</v>
      </c>
    </row>
    <row r="43" spans="1:12" x14ac:dyDescent="0.2">
      <c r="C43" s="63"/>
      <c r="D43" s="7"/>
      <c r="E43" s="7"/>
      <c r="F43" s="7"/>
      <c r="G43" s="7"/>
      <c r="H43" s="7"/>
    </row>
    <row r="44" spans="1:12" x14ac:dyDescent="0.2">
      <c r="C44" s="63" t="s">
        <v>9</v>
      </c>
      <c r="D44" s="8"/>
      <c r="E44" s="9"/>
      <c r="F44" s="9"/>
      <c r="G44" s="9"/>
      <c r="H44" s="9"/>
    </row>
    <row r="45" spans="1:12" ht="12.75" x14ac:dyDescent="0.25">
      <c r="C45" s="103" t="s">
        <v>132</v>
      </c>
      <c r="D45" s="180">
        <f>D293</f>
        <v>3000</v>
      </c>
      <c r="E45" s="180">
        <f>G293</f>
        <v>4125</v>
      </c>
      <c r="F45" s="180">
        <f>H293</f>
        <v>3750</v>
      </c>
      <c r="G45" s="180">
        <f>F45-D45</f>
        <v>750</v>
      </c>
      <c r="H45" s="180">
        <f>F45-E45</f>
        <v>-375</v>
      </c>
    </row>
    <row r="46" spans="1:12" ht="12.75" x14ac:dyDescent="0.25">
      <c r="C46" s="103" t="s">
        <v>133</v>
      </c>
      <c r="D46" s="183">
        <f>D302</f>
        <v>20002</v>
      </c>
      <c r="E46" s="183">
        <f>G302</f>
        <v>95434</v>
      </c>
      <c r="F46" s="183">
        <f>H302</f>
        <v>21000</v>
      </c>
      <c r="G46" s="183">
        <f>F46-D46</f>
        <v>998</v>
      </c>
      <c r="H46" s="183">
        <f>F46-E46</f>
        <v>-74434</v>
      </c>
    </row>
    <row r="47" spans="1:12" ht="12.75" x14ac:dyDescent="0.25">
      <c r="C47" s="103" t="s">
        <v>134</v>
      </c>
      <c r="D47" s="184">
        <f>D306</f>
        <v>40979</v>
      </c>
      <c r="E47" s="184">
        <f>G306</f>
        <v>460271</v>
      </c>
      <c r="F47" s="184">
        <f>H306</f>
        <v>159265</v>
      </c>
      <c r="G47" s="184">
        <f>F47-D47</f>
        <v>118286</v>
      </c>
      <c r="H47" s="184">
        <f>F47-E47</f>
        <v>-301006</v>
      </c>
    </row>
    <row r="48" spans="1:12" ht="12.75" thickBot="1" x14ac:dyDescent="0.25">
      <c r="C48" s="64"/>
      <c r="D48" s="9"/>
      <c r="E48" s="10"/>
      <c r="F48" s="10"/>
      <c r="G48" s="10"/>
      <c r="H48" s="10"/>
    </row>
    <row r="49" spans="3:9" ht="12.75" thickBot="1" x14ac:dyDescent="0.25">
      <c r="C49" s="65" t="s">
        <v>88</v>
      </c>
      <c r="D49" s="181">
        <f>SUM(D45:D47)</f>
        <v>63981</v>
      </c>
      <c r="E49" s="185">
        <f>SUM(E45:E47)</f>
        <v>559830</v>
      </c>
      <c r="F49" s="185">
        <f>SUM(F45:F47)</f>
        <v>184015</v>
      </c>
      <c r="G49" s="185">
        <f>SUM(G45:G47)</f>
        <v>120034</v>
      </c>
      <c r="H49" s="185">
        <f>SUM(H45:H47)</f>
        <v>-375815</v>
      </c>
    </row>
    <row r="50" spans="3:9" x14ac:dyDescent="0.2">
      <c r="C50" s="64"/>
      <c r="D50" s="7"/>
      <c r="E50" s="7"/>
      <c r="F50" s="7"/>
      <c r="G50" s="7"/>
      <c r="H50" s="7"/>
    </row>
    <row r="51" spans="3:9" x14ac:dyDescent="0.2">
      <c r="C51" s="63" t="s">
        <v>284</v>
      </c>
      <c r="D51" s="8"/>
      <c r="E51" s="8"/>
      <c r="F51" s="8"/>
      <c r="G51" s="8"/>
      <c r="H51" s="8"/>
    </row>
    <row r="52" spans="3:9" ht="12.75" x14ac:dyDescent="0.25">
      <c r="C52" s="103" t="s">
        <v>38</v>
      </c>
      <c r="D52" s="189">
        <f>D314-D53</f>
        <v>24795</v>
      </c>
      <c r="E52" s="189">
        <f>G314-E53</f>
        <v>341388</v>
      </c>
      <c r="F52" s="189">
        <f>H314-F53</f>
        <v>34564</v>
      </c>
      <c r="G52" s="189">
        <f>F52-D52</f>
        <v>9769</v>
      </c>
      <c r="H52" s="189">
        <f>F52-E52</f>
        <v>-306824</v>
      </c>
      <c r="I52" s="14"/>
    </row>
    <row r="53" spans="3:9" ht="0.75" customHeight="1" x14ac:dyDescent="0.2">
      <c r="C53" s="64"/>
      <c r="D53" s="8"/>
      <c r="E53" s="8"/>
      <c r="F53" s="8"/>
      <c r="G53" s="8"/>
      <c r="H53" s="8"/>
      <c r="I53" s="14"/>
    </row>
    <row r="54" spans="3:9" ht="12.75" thickBot="1" x14ac:dyDescent="0.25">
      <c r="C54" s="64"/>
      <c r="D54" s="8"/>
      <c r="E54" s="8"/>
      <c r="F54" s="8"/>
      <c r="G54" s="8"/>
      <c r="H54" s="8"/>
    </row>
    <row r="55" spans="3:9" ht="12.75" thickBot="1" x14ac:dyDescent="0.25">
      <c r="C55" s="63" t="s">
        <v>89</v>
      </c>
      <c r="D55" s="181">
        <f>SUM(D52:D53)</f>
        <v>24795</v>
      </c>
      <c r="E55" s="185">
        <f>SUM(E52:E53)</f>
        <v>341388</v>
      </c>
      <c r="F55" s="185">
        <f>SUM(F52:F53)</f>
        <v>34564</v>
      </c>
      <c r="G55" s="185">
        <f>SUM(G52:G53)</f>
        <v>9769</v>
      </c>
      <c r="H55" s="185">
        <f>SUM(H52:H53)</f>
        <v>-306824</v>
      </c>
    </row>
    <row r="56" spans="3:9" ht="12.75" thickBot="1" x14ac:dyDescent="0.25">
      <c r="C56" s="64"/>
      <c r="D56" s="7"/>
      <c r="E56" s="7"/>
      <c r="F56" s="7"/>
      <c r="G56" s="7"/>
      <c r="H56" s="7"/>
    </row>
    <row r="57" spans="3:9" ht="12.75" thickBot="1" x14ac:dyDescent="0.25">
      <c r="C57" s="63" t="s">
        <v>51</v>
      </c>
      <c r="D57" s="181">
        <f>D49-D55</f>
        <v>39186</v>
      </c>
      <c r="E57" s="185">
        <f>E49-E55</f>
        <v>218442</v>
      </c>
      <c r="F57" s="185">
        <f>F49-F55</f>
        <v>149451</v>
      </c>
      <c r="G57" s="185">
        <f>G49-G55</f>
        <v>110265</v>
      </c>
      <c r="H57" s="185">
        <f>H49-H55</f>
        <v>-68991</v>
      </c>
    </row>
    <row r="58" spans="3:9" x14ac:dyDescent="0.2">
      <c r="C58" s="64"/>
      <c r="D58" s="8"/>
      <c r="E58" s="8"/>
      <c r="F58" s="8"/>
      <c r="G58" s="8"/>
      <c r="H58" s="8"/>
    </row>
    <row r="59" spans="3:9" x14ac:dyDescent="0.2">
      <c r="C59" s="63"/>
      <c r="D59" s="9"/>
      <c r="E59" s="9"/>
      <c r="F59" s="9"/>
      <c r="G59" s="9"/>
      <c r="H59" s="9"/>
    </row>
    <row r="60" spans="3:9" x14ac:dyDescent="0.2">
      <c r="C60" s="63" t="s">
        <v>136</v>
      </c>
      <c r="D60" s="189">
        <f>D319</f>
        <v>0</v>
      </c>
      <c r="E60" s="189">
        <f>G319</f>
        <v>0</v>
      </c>
      <c r="F60" s="189">
        <f>H319</f>
        <v>0</v>
      </c>
      <c r="G60" s="189">
        <f>F60-D60</f>
        <v>0</v>
      </c>
      <c r="H60" s="189">
        <f>F60-E60</f>
        <v>0</v>
      </c>
    </row>
    <row r="61" spans="3:9" ht="12.75" thickBot="1" x14ac:dyDescent="0.25">
      <c r="C61" s="64"/>
      <c r="D61" s="9"/>
      <c r="E61" s="9"/>
      <c r="F61" s="9"/>
      <c r="G61" s="9"/>
      <c r="H61" s="9"/>
    </row>
    <row r="62" spans="3:9" ht="12.75" thickBot="1" x14ac:dyDescent="0.25">
      <c r="C62" s="63" t="s">
        <v>104</v>
      </c>
      <c r="D62" s="181">
        <f>D42+D57-D60</f>
        <v>322110</v>
      </c>
      <c r="E62" s="185">
        <f>E42+E57-E60</f>
        <v>357439</v>
      </c>
      <c r="F62" s="185">
        <f>F42+F57-F60</f>
        <v>256042</v>
      </c>
      <c r="G62" s="185">
        <f>G42+G57-G60</f>
        <v>-66068</v>
      </c>
      <c r="H62" s="185">
        <f>H42+H57-H60</f>
        <v>-101397</v>
      </c>
    </row>
    <row r="63" spans="3:9" x14ac:dyDescent="0.2">
      <c r="C63" s="63"/>
      <c r="D63" s="73"/>
      <c r="E63" s="73"/>
      <c r="F63" s="73"/>
      <c r="G63" s="73"/>
      <c r="H63" s="73"/>
    </row>
    <row r="64" spans="3:9" ht="12.75" thickBot="1" x14ac:dyDescent="0.25">
      <c r="C64" s="63" t="s">
        <v>11</v>
      </c>
      <c r="D64" s="8"/>
      <c r="E64" s="8"/>
      <c r="F64" s="8"/>
      <c r="G64" s="8" t="s">
        <v>2</v>
      </c>
      <c r="H64" s="8"/>
    </row>
    <row r="65" spans="1:10" ht="13.5" thickBot="1" x14ac:dyDescent="0.3">
      <c r="C65" s="103" t="s">
        <v>105</v>
      </c>
      <c r="D65" s="283">
        <v>322110</v>
      </c>
      <c r="E65" s="285">
        <v>357439</v>
      </c>
      <c r="F65" s="286">
        <f>E65+F30</f>
        <v>358042</v>
      </c>
      <c r="G65" s="286">
        <f>F65-D65</f>
        <v>35932</v>
      </c>
      <c r="H65" s="284">
        <f>F65-E65</f>
        <v>603</v>
      </c>
      <c r="I65" s="14"/>
      <c r="J65" s="14"/>
    </row>
    <row r="66" spans="1:10" x14ac:dyDescent="0.2">
      <c r="C66" s="64"/>
      <c r="D66" s="8"/>
      <c r="E66" s="8"/>
      <c r="F66" s="8"/>
      <c r="G66" s="8"/>
      <c r="H66" s="8"/>
      <c r="I66" s="8"/>
      <c r="J66" s="8"/>
    </row>
    <row r="67" spans="1:10" ht="69" customHeight="1" x14ac:dyDescent="0.2">
      <c r="C67" s="64"/>
      <c r="D67" s="8"/>
      <c r="E67" s="8"/>
      <c r="F67" s="73"/>
      <c r="G67" s="8"/>
      <c r="H67" s="8"/>
      <c r="I67" s="8"/>
      <c r="J67" s="8"/>
    </row>
    <row r="68" spans="1:10" ht="22.5" customHeight="1" x14ac:dyDescent="0.25">
      <c r="C68" s="95" t="s">
        <v>106</v>
      </c>
      <c r="D68" s="8"/>
      <c r="E68" s="8"/>
      <c r="F68" s="8"/>
      <c r="G68" s="8"/>
      <c r="H68" s="8"/>
      <c r="I68" s="8"/>
      <c r="J68" s="8"/>
    </row>
    <row r="69" spans="1:10" ht="22.5" customHeight="1" x14ac:dyDescent="0.2">
      <c r="C69" s="63"/>
      <c r="D69" s="8"/>
      <c r="E69" s="8"/>
      <c r="F69" s="8"/>
      <c r="G69" s="8"/>
      <c r="H69" s="8"/>
      <c r="I69" s="8"/>
      <c r="J69" s="8"/>
    </row>
    <row r="70" spans="1:10" s="19" customFormat="1" ht="12.75" x14ac:dyDescent="0.25">
      <c r="A70" s="132"/>
      <c r="B70" s="99"/>
      <c r="C70" s="62" t="s">
        <v>5</v>
      </c>
      <c r="D70" s="104" t="s">
        <v>6</v>
      </c>
      <c r="E70" s="104" t="s">
        <v>7</v>
      </c>
      <c r="F70" s="277" t="s">
        <v>6</v>
      </c>
      <c r="G70" s="75"/>
      <c r="H70" s="75"/>
    </row>
    <row r="71" spans="1:10" s="61" customFormat="1" ht="12.75" x14ac:dyDescent="0.25">
      <c r="A71" s="132"/>
      <c r="B71" s="99"/>
      <c r="C71" s="62"/>
      <c r="D71" s="105" t="s">
        <v>288</v>
      </c>
      <c r="E71" s="105" t="s">
        <v>288</v>
      </c>
      <c r="F71" s="278" t="s">
        <v>288</v>
      </c>
      <c r="G71" s="76"/>
      <c r="H71" s="76"/>
    </row>
    <row r="72" spans="1:10" s="69" customFormat="1" ht="17.25" customHeight="1" x14ac:dyDescent="0.2">
      <c r="A72" s="132"/>
      <c r="B72" s="99"/>
      <c r="D72" s="106">
        <f>D38</f>
        <v>2021</v>
      </c>
      <c r="E72" s="106">
        <f>D72</f>
        <v>2021</v>
      </c>
      <c r="F72" s="279" t="str">
        <f>F38</f>
        <v>2022</v>
      </c>
      <c r="G72" s="77"/>
      <c r="H72" s="77"/>
    </row>
    <row r="73" spans="1:10" ht="14.25" customHeight="1" x14ac:dyDescent="0.2">
      <c r="D73" s="20" t="s">
        <v>139</v>
      </c>
      <c r="E73" s="20" t="s">
        <v>139</v>
      </c>
      <c r="F73" s="280" t="s">
        <v>139</v>
      </c>
      <c r="G73" s="78"/>
      <c r="H73" s="78"/>
    </row>
    <row r="74" spans="1:10" ht="12.75" x14ac:dyDescent="0.25">
      <c r="C74" s="103" t="s">
        <v>9</v>
      </c>
      <c r="D74" s="180">
        <f>D49</f>
        <v>63981</v>
      </c>
      <c r="E74" s="180">
        <f>E49</f>
        <v>559830</v>
      </c>
      <c r="F74" s="180">
        <f>F49</f>
        <v>184015</v>
      </c>
      <c r="G74" s="8"/>
      <c r="H74" s="8"/>
    </row>
    <row r="75" spans="1:10" ht="12.75" x14ac:dyDescent="0.25">
      <c r="C75" s="103" t="s">
        <v>95</v>
      </c>
      <c r="D75" s="183">
        <f>D55</f>
        <v>24795</v>
      </c>
      <c r="E75" s="183">
        <f>E55</f>
        <v>341388</v>
      </c>
      <c r="F75" s="183">
        <f>F55</f>
        <v>34564</v>
      </c>
      <c r="G75" s="8"/>
      <c r="H75" s="8"/>
    </row>
    <row r="76" spans="1:10" ht="12.75" x14ac:dyDescent="0.2">
      <c r="C76" s="150" t="s">
        <v>304</v>
      </c>
      <c r="D76" s="184">
        <f>D74-D75</f>
        <v>39186</v>
      </c>
      <c r="E76" s="184">
        <f>E74-E75</f>
        <v>218442</v>
      </c>
      <c r="F76" s="184">
        <f>F74-F75</f>
        <v>149451</v>
      </c>
      <c r="G76" s="8"/>
      <c r="H76" s="8"/>
    </row>
    <row r="77" spans="1:10" s="18" customFormat="1" ht="12.75" x14ac:dyDescent="0.25">
      <c r="A77" s="132"/>
      <c r="B77" s="99"/>
      <c r="C77" s="103" t="s">
        <v>331</v>
      </c>
      <c r="D77" s="189">
        <f>D154</f>
        <v>176520</v>
      </c>
      <c r="E77" s="189">
        <f>G154</f>
        <v>176520</v>
      </c>
      <c r="F77" s="189">
        <f>H154</f>
        <v>187520</v>
      </c>
      <c r="G77" s="8"/>
      <c r="H77" s="8"/>
    </row>
    <row r="78" spans="1:10" s="18" customFormat="1" ht="13.5" thickBot="1" x14ac:dyDescent="0.3">
      <c r="A78" s="132"/>
      <c r="B78" s="99"/>
      <c r="C78" s="103"/>
      <c r="D78" s="74"/>
      <c r="E78" s="74"/>
      <c r="F78" s="74"/>
      <c r="G78" s="8"/>
      <c r="H78" s="8"/>
    </row>
    <row r="79" spans="1:10" ht="21" customHeight="1" thickBot="1" x14ac:dyDescent="0.3">
      <c r="C79" s="276" t="s">
        <v>281</v>
      </c>
      <c r="D79" s="151">
        <f>D76/D77</f>
        <v>0.22199184228416044</v>
      </c>
      <c r="E79" s="151">
        <f>E76/E77</f>
        <v>1.2374915023793338</v>
      </c>
      <c r="F79" s="151">
        <f>F76/F77</f>
        <v>0.79698698805460755</v>
      </c>
      <c r="G79" s="14"/>
      <c r="H79" s="14"/>
      <c r="I79" s="14"/>
      <c r="J79" s="14"/>
    </row>
    <row r="80" spans="1:10" x14ac:dyDescent="0.2">
      <c r="D80" s="14"/>
      <c r="E80" s="14"/>
      <c r="F80" s="14"/>
      <c r="G80" s="14"/>
      <c r="H80" s="14"/>
      <c r="I80" s="14"/>
      <c r="J80" s="14"/>
    </row>
    <row r="81" spans="1:12" ht="15.75" x14ac:dyDescent="0.25">
      <c r="C81" s="95" t="str">
        <f>'Cover &amp; Table of Contents'!B33</f>
        <v>Cash Budget</v>
      </c>
      <c r="D81" s="68"/>
      <c r="E81" s="68"/>
      <c r="F81" s="17"/>
      <c r="G81" s="17"/>
      <c r="H81" s="17"/>
      <c r="I81" s="17"/>
      <c r="J81" s="23"/>
    </row>
    <row r="82" spans="1:12" ht="21.75" customHeight="1" x14ac:dyDescent="0.2">
      <c r="C82" s="24"/>
      <c r="D82" s="15" t="s">
        <v>73</v>
      </c>
      <c r="E82" s="15" t="s">
        <v>74</v>
      </c>
      <c r="F82" s="15" t="s">
        <v>75</v>
      </c>
      <c r="G82" s="15" t="s">
        <v>72</v>
      </c>
      <c r="H82" s="15" t="s">
        <v>2</v>
      </c>
      <c r="I82" s="68"/>
      <c r="J82" s="68"/>
    </row>
    <row r="83" spans="1:12" ht="14.25" customHeight="1" x14ac:dyDescent="0.25">
      <c r="C83" s="62" t="s">
        <v>5</v>
      </c>
      <c r="D83" s="104" t="s">
        <v>76</v>
      </c>
      <c r="E83" s="104" t="s">
        <v>77</v>
      </c>
      <c r="F83" s="104" t="s">
        <v>78</v>
      </c>
      <c r="G83" s="104" t="s">
        <v>79</v>
      </c>
      <c r="H83" s="104" t="s">
        <v>80</v>
      </c>
      <c r="I83" s="68"/>
      <c r="J83" s="17"/>
      <c r="K83" s="146"/>
      <c r="L83" s="289" t="s">
        <v>313</v>
      </c>
    </row>
    <row r="84" spans="1:12" ht="14.25" customHeight="1" x14ac:dyDescent="0.25">
      <c r="D84" s="108">
        <f>'Cover &amp; Table of Contents'!B15</f>
        <v>2022</v>
      </c>
      <c r="E84" s="108">
        <f>D84</f>
        <v>2022</v>
      </c>
      <c r="F84" s="108">
        <f>'Cover &amp; Table of Contents'!B15</f>
        <v>2022</v>
      </c>
      <c r="G84" s="108">
        <f>'Cover &amp; Table of Contents'!B15</f>
        <v>2022</v>
      </c>
      <c r="H84" s="105" t="str">
        <f>F9</f>
        <v>2022</v>
      </c>
      <c r="I84" s="68"/>
      <c r="J84" s="68"/>
      <c r="L84" s="289" t="s">
        <v>314</v>
      </c>
    </row>
    <row r="85" spans="1:12" ht="14.25" customHeight="1" x14ac:dyDescent="0.2">
      <c r="D85" s="20" t="s">
        <v>139</v>
      </c>
      <c r="E85" s="20" t="s">
        <v>139</v>
      </c>
      <c r="F85" s="20" t="s">
        <v>139</v>
      </c>
      <c r="G85" s="20" t="s">
        <v>139</v>
      </c>
      <c r="H85" s="20" t="s">
        <v>139</v>
      </c>
      <c r="I85" s="68"/>
      <c r="J85" s="68"/>
    </row>
    <row r="86" spans="1:12" x14ac:dyDescent="0.2">
      <c r="C86" s="24" t="s">
        <v>81</v>
      </c>
      <c r="D86" s="17"/>
      <c r="E86" s="17"/>
      <c r="F86" s="17"/>
      <c r="G86" s="17"/>
      <c r="H86" s="68"/>
      <c r="I86" s="68"/>
      <c r="J86" s="68"/>
    </row>
    <row r="87" spans="1:12" s="26" customFormat="1" ht="5.25" customHeight="1" x14ac:dyDescent="0.2">
      <c r="A87" s="133"/>
      <c r="B87" s="98"/>
      <c r="D87" s="11"/>
      <c r="E87" s="25"/>
      <c r="F87" s="25"/>
      <c r="G87" s="25"/>
      <c r="H87" s="72"/>
      <c r="I87" s="68"/>
      <c r="J87" s="68"/>
    </row>
    <row r="88" spans="1:12" s="26" customFormat="1" x14ac:dyDescent="0.2">
      <c r="A88" s="133"/>
      <c r="B88" s="98"/>
      <c r="C88" s="24" t="s">
        <v>153</v>
      </c>
      <c r="D88" s="190">
        <v>49380</v>
      </c>
      <c r="E88" s="190">
        <v>49380</v>
      </c>
      <c r="F88" s="190">
        <v>49380</v>
      </c>
      <c r="G88" s="190">
        <v>49380</v>
      </c>
      <c r="H88" s="207">
        <f>SUM(D88:G88)</f>
        <v>197520</v>
      </c>
      <c r="I88" s="68"/>
      <c r="J88" s="68"/>
    </row>
    <row r="89" spans="1:12" s="26" customFormat="1" ht="6.75" customHeight="1" x14ac:dyDescent="0.2">
      <c r="A89" s="133"/>
      <c r="B89" s="98"/>
      <c r="D89" s="197"/>
      <c r="E89" s="197"/>
      <c r="F89" s="197"/>
      <c r="G89" s="197"/>
      <c r="H89" s="208"/>
      <c r="I89" s="68"/>
      <c r="J89" s="68"/>
    </row>
    <row r="90" spans="1:12" s="26" customFormat="1" x14ac:dyDescent="0.2">
      <c r="A90" s="133"/>
      <c r="B90" s="98"/>
      <c r="C90" s="24" t="s">
        <v>163</v>
      </c>
      <c r="D90" s="190">
        <v>1000</v>
      </c>
      <c r="E90" s="190">
        <v>1000</v>
      </c>
      <c r="F90" s="190">
        <v>1000</v>
      </c>
      <c r="G90" s="190">
        <v>1000</v>
      </c>
      <c r="H90" s="287">
        <f>SUM(D90:G90)</f>
        <v>4000</v>
      </c>
      <c r="I90" s="68"/>
      <c r="J90" s="68"/>
    </row>
    <row r="91" spans="1:12" s="26" customFormat="1" ht="6.75" customHeight="1" x14ac:dyDescent="0.2">
      <c r="A91" s="133"/>
      <c r="B91" s="98"/>
      <c r="D91" s="197"/>
      <c r="E91" s="197"/>
      <c r="F91" s="197"/>
      <c r="G91" s="197"/>
      <c r="H91" s="208"/>
      <c r="I91" s="68"/>
      <c r="J91" s="68"/>
    </row>
    <row r="92" spans="1:12" s="26" customFormat="1" x14ac:dyDescent="0.2">
      <c r="A92" s="133"/>
      <c r="B92" s="98"/>
      <c r="C92" s="24" t="s">
        <v>154</v>
      </c>
      <c r="D92" s="190">
        <v>125</v>
      </c>
      <c r="E92" s="190">
        <v>125</v>
      </c>
      <c r="F92" s="190">
        <v>125</v>
      </c>
      <c r="G92" s="190">
        <v>125</v>
      </c>
      <c r="H92" s="207">
        <f>SUM(D92:G92)</f>
        <v>500</v>
      </c>
      <c r="I92" s="68"/>
      <c r="J92" s="68"/>
    </row>
    <row r="93" spans="1:12" s="26" customFormat="1" ht="6.75" customHeight="1" x14ac:dyDescent="0.2">
      <c r="A93" s="133"/>
      <c r="B93" s="98"/>
      <c r="D93" s="197"/>
      <c r="E93" s="197"/>
      <c r="F93" s="197"/>
      <c r="G93" s="197"/>
      <c r="H93" s="208"/>
      <c r="I93" s="68"/>
      <c r="J93" s="68"/>
    </row>
    <row r="94" spans="1:12" s="26" customFormat="1" x14ac:dyDescent="0.2">
      <c r="A94" s="133"/>
      <c r="B94" s="98"/>
      <c r="C94" s="24" t="s">
        <v>155</v>
      </c>
      <c r="D94" s="197"/>
      <c r="E94" s="197"/>
      <c r="F94" s="197"/>
      <c r="G94" s="197"/>
      <c r="H94" s="208"/>
      <c r="I94" s="68"/>
      <c r="J94" s="68"/>
    </row>
    <row r="95" spans="1:12" s="26" customFormat="1" ht="12.75" x14ac:dyDescent="0.25">
      <c r="A95" s="133"/>
      <c r="B95" s="98"/>
      <c r="C95" s="103" t="s">
        <v>83</v>
      </c>
      <c r="D95" s="191"/>
      <c r="E95" s="191"/>
      <c r="F95" s="191"/>
      <c r="G95" s="191"/>
      <c r="H95" s="209">
        <f>SUM(D95:G95)</f>
        <v>0</v>
      </c>
      <c r="I95" s="68"/>
      <c r="J95" s="68"/>
    </row>
    <row r="96" spans="1:12" s="26" customFormat="1" ht="12.75" x14ac:dyDescent="0.25">
      <c r="A96" s="133"/>
      <c r="B96" s="98"/>
      <c r="C96" s="103" t="s">
        <v>86</v>
      </c>
      <c r="D96" s="192"/>
      <c r="E96" s="192"/>
      <c r="F96" s="192"/>
      <c r="G96" s="192">
        <v>0</v>
      </c>
      <c r="H96" s="210">
        <f>SUM(D96:G96)</f>
        <v>0</v>
      </c>
      <c r="I96" s="68"/>
      <c r="J96" s="68"/>
    </row>
    <row r="97" spans="1:10" s="26" customFormat="1" x14ac:dyDescent="0.2">
      <c r="A97" s="133"/>
      <c r="B97" s="98"/>
      <c r="D97" s="206">
        <f>SUM(D95:D96)</f>
        <v>0</v>
      </c>
      <c r="E97" s="206">
        <f>SUM(E95:E96)</f>
        <v>0</v>
      </c>
      <c r="F97" s="206">
        <f>SUM(F95:F96)</f>
        <v>0</v>
      </c>
      <c r="G97" s="206">
        <f>SUM(G95:G96)</f>
        <v>0</v>
      </c>
      <c r="H97" s="207">
        <f>SUM(H95:H96)</f>
        <v>0</v>
      </c>
      <c r="I97" s="68"/>
      <c r="J97" s="68"/>
    </row>
    <row r="98" spans="1:10" s="26" customFormat="1" ht="6.75" customHeight="1" x14ac:dyDescent="0.2">
      <c r="A98" s="133"/>
      <c r="B98" s="98"/>
      <c r="D98" s="197"/>
      <c r="E98" s="197"/>
      <c r="F98" s="197"/>
      <c r="G98" s="197"/>
      <c r="H98" s="208"/>
      <c r="I98" s="68"/>
      <c r="J98" s="68"/>
    </row>
    <row r="99" spans="1:10" s="26" customFormat="1" x14ac:dyDescent="0.2">
      <c r="A99" s="133"/>
      <c r="B99" s="98"/>
      <c r="C99" s="24" t="s">
        <v>156</v>
      </c>
      <c r="D99" s="197"/>
      <c r="E99" s="197"/>
      <c r="F99" s="197"/>
      <c r="G99" s="197"/>
      <c r="H99" s="208"/>
      <c r="I99" s="68"/>
      <c r="J99" s="68"/>
    </row>
    <row r="100" spans="1:10" s="26" customFormat="1" ht="12.75" x14ac:dyDescent="0.25">
      <c r="A100" s="133"/>
      <c r="B100" s="98"/>
      <c r="C100" s="103" t="s">
        <v>91</v>
      </c>
      <c r="D100" s="190"/>
      <c r="E100" s="190"/>
      <c r="F100" s="190"/>
      <c r="G100" s="190"/>
      <c r="H100" s="209">
        <f>SUM(D100:G100)</f>
        <v>0</v>
      </c>
      <c r="I100" s="68"/>
      <c r="J100" s="68"/>
    </row>
    <row r="101" spans="1:10" s="26" customFormat="1" x14ac:dyDescent="0.2">
      <c r="A101" s="133"/>
      <c r="B101" s="98"/>
      <c r="D101" s="206">
        <f>SUM(D100:D100)</f>
        <v>0</v>
      </c>
      <c r="E101" s="206">
        <f>SUM(E100:E100)</f>
        <v>0</v>
      </c>
      <c r="F101" s="206">
        <f>SUM(F100:F100)</f>
        <v>0</v>
      </c>
      <c r="G101" s="206">
        <f>SUM(G100:G100)</f>
        <v>0</v>
      </c>
      <c r="H101" s="207">
        <f>SUM(H100:H100)</f>
        <v>0</v>
      </c>
      <c r="I101" s="68"/>
      <c r="J101" s="68"/>
    </row>
    <row r="102" spans="1:10" s="26" customFormat="1" ht="6.75" customHeight="1" x14ac:dyDescent="0.2">
      <c r="A102" s="133"/>
      <c r="B102" s="98"/>
      <c r="D102" s="198"/>
      <c r="E102" s="198"/>
      <c r="F102" s="198"/>
      <c r="G102" s="198"/>
      <c r="H102" s="211"/>
      <c r="I102" s="68"/>
      <c r="J102" s="68"/>
    </row>
    <row r="103" spans="1:10" s="26" customFormat="1" x14ac:dyDescent="0.2">
      <c r="A103" s="133"/>
      <c r="B103" s="98"/>
      <c r="C103" s="27" t="s">
        <v>157</v>
      </c>
      <c r="D103" s="190"/>
      <c r="E103" s="190"/>
      <c r="F103" s="190"/>
      <c r="G103" s="190"/>
      <c r="H103" s="207">
        <f>SUM(D103:G103)</f>
        <v>0</v>
      </c>
      <c r="I103" s="68"/>
      <c r="J103" s="68"/>
    </row>
    <row r="104" spans="1:10" s="26" customFormat="1" ht="6.75" customHeight="1" x14ac:dyDescent="0.2">
      <c r="A104" s="133"/>
      <c r="B104" s="98"/>
      <c r="D104" s="198"/>
      <c r="E104" s="198"/>
      <c r="F104" s="198"/>
      <c r="G104" s="198"/>
      <c r="H104" s="211"/>
      <c r="I104" s="68"/>
      <c r="J104" s="68"/>
    </row>
    <row r="105" spans="1:10" s="26" customFormat="1" x14ac:dyDescent="0.2">
      <c r="A105" s="133"/>
      <c r="B105" s="98"/>
      <c r="C105" s="27" t="s">
        <v>158</v>
      </c>
      <c r="D105" s="190"/>
      <c r="E105" s="190"/>
      <c r="F105" s="190"/>
      <c r="G105" s="190"/>
      <c r="H105" s="207">
        <f>SUM(D105:G105)</f>
        <v>0</v>
      </c>
      <c r="I105" s="68"/>
      <c r="J105" s="68"/>
    </row>
    <row r="106" spans="1:10" s="26" customFormat="1" ht="6.75" customHeight="1" x14ac:dyDescent="0.2">
      <c r="A106" s="133"/>
      <c r="B106" s="98"/>
      <c r="D106" s="199"/>
      <c r="E106" s="199"/>
      <c r="F106" s="199"/>
      <c r="G106" s="199"/>
      <c r="H106" s="208"/>
      <c r="I106" s="68"/>
      <c r="J106" s="68"/>
    </row>
    <row r="107" spans="1:10" s="26" customFormat="1" x14ac:dyDescent="0.2">
      <c r="A107" s="133"/>
      <c r="B107" s="98"/>
      <c r="C107" s="27" t="s">
        <v>159</v>
      </c>
      <c r="D107" s="190"/>
      <c r="E107" s="190"/>
      <c r="F107" s="190"/>
      <c r="G107" s="190"/>
      <c r="H107" s="207">
        <f>SUM(D107:G107)</f>
        <v>0</v>
      </c>
      <c r="I107" s="68"/>
      <c r="J107" s="68"/>
    </row>
    <row r="108" spans="1:10" s="26" customFormat="1" ht="6.75" customHeight="1" x14ac:dyDescent="0.2">
      <c r="A108" s="133"/>
      <c r="B108" s="98"/>
      <c r="D108" s="199"/>
      <c r="E108" s="199"/>
      <c r="F108" s="199"/>
      <c r="G108" s="199"/>
      <c r="H108" s="208"/>
      <c r="I108" s="68"/>
      <c r="J108" s="68"/>
    </row>
    <row r="109" spans="1:10" s="26" customFormat="1" x14ac:dyDescent="0.2">
      <c r="A109" s="133"/>
      <c r="B109" s="98"/>
      <c r="C109" s="24" t="s">
        <v>108</v>
      </c>
      <c r="D109" s="190">
        <v>31990</v>
      </c>
      <c r="E109" s="190">
        <v>31990</v>
      </c>
      <c r="F109" s="190">
        <v>31990</v>
      </c>
      <c r="G109" s="190">
        <v>31990</v>
      </c>
      <c r="H109" s="207">
        <f>SUM(D109:G109)</f>
        <v>127960</v>
      </c>
      <c r="I109" s="68"/>
      <c r="J109" s="68"/>
    </row>
    <row r="110" spans="1:10" s="26" customFormat="1" ht="6.75" customHeight="1" x14ac:dyDescent="0.2">
      <c r="A110" s="133"/>
      <c r="B110" s="98"/>
      <c r="D110" s="200"/>
      <c r="E110" s="200"/>
      <c r="F110" s="200"/>
      <c r="G110" s="200"/>
      <c r="H110" s="208"/>
      <c r="I110" s="68"/>
      <c r="J110" s="68"/>
    </row>
    <row r="111" spans="1:10" s="26" customFormat="1" x14ac:dyDescent="0.2">
      <c r="A111" s="133"/>
      <c r="B111" s="98"/>
      <c r="C111" s="24" t="s">
        <v>92</v>
      </c>
      <c r="D111" s="194">
        <f>SUM(D109,D101,D97,D92,D90,D88,D103,D105,D107)</f>
        <v>82495</v>
      </c>
      <c r="E111" s="194">
        <f>SUM(E109,E101,E97,E92,E90,E88,E103,E105,E107)</f>
        <v>82495</v>
      </c>
      <c r="F111" s="194">
        <f>SUM(F109,F101,F97,F92,F90,F88,F103,F105,F107)</f>
        <v>82495</v>
      </c>
      <c r="G111" s="194">
        <f>SUM(G109,G101,G97,G92,G90,G88,G103,G105,G107)</f>
        <v>82495</v>
      </c>
      <c r="H111" s="194">
        <f>SUM(H109,H107,H101,H97,H92,H90,H88,H103,H105)</f>
        <v>329980</v>
      </c>
      <c r="I111" s="68"/>
      <c r="J111" s="68"/>
    </row>
    <row r="112" spans="1:10" ht="6.75" customHeight="1" x14ac:dyDescent="0.2">
      <c r="D112" s="201"/>
      <c r="E112" s="201"/>
      <c r="F112" s="201"/>
      <c r="G112" s="201"/>
      <c r="H112" s="212"/>
      <c r="I112" s="68"/>
      <c r="J112" s="68"/>
    </row>
    <row r="113" spans="1:10" ht="14.25" customHeight="1" x14ac:dyDescent="0.2">
      <c r="C113" s="24" t="s">
        <v>82</v>
      </c>
      <c r="D113" s="201"/>
      <c r="E113" s="201"/>
      <c r="F113" s="201"/>
      <c r="G113" s="201"/>
      <c r="H113" s="212"/>
      <c r="I113" s="68"/>
      <c r="J113" s="68"/>
    </row>
    <row r="114" spans="1:10" ht="6.75" customHeight="1" x14ac:dyDescent="0.2">
      <c r="C114" s="24"/>
      <c r="D114" s="201"/>
      <c r="E114" s="201"/>
      <c r="F114" s="201"/>
      <c r="G114" s="201"/>
      <c r="H114" s="212"/>
      <c r="I114" s="68"/>
      <c r="J114" s="68"/>
    </row>
    <row r="115" spans="1:10" s="26" customFormat="1" x14ac:dyDescent="0.2">
      <c r="A115" s="133"/>
      <c r="B115" s="98"/>
      <c r="C115" s="27" t="s">
        <v>13</v>
      </c>
      <c r="D115" s="190">
        <v>19031</v>
      </c>
      <c r="E115" s="190">
        <v>19032</v>
      </c>
      <c r="F115" s="190">
        <v>19032</v>
      </c>
      <c r="G115" s="190">
        <v>19032</v>
      </c>
      <c r="H115" s="207">
        <f>SUM(D115:G115)</f>
        <v>76127</v>
      </c>
      <c r="I115" s="68"/>
      <c r="J115" s="68"/>
    </row>
    <row r="116" spans="1:10" s="26" customFormat="1" ht="6.75" customHeight="1" x14ac:dyDescent="0.2">
      <c r="A116" s="133"/>
      <c r="B116" s="98"/>
      <c r="D116" s="202"/>
      <c r="E116" s="202"/>
      <c r="F116" s="202"/>
      <c r="G116" s="202"/>
      <c r="H116" s="213"/>
      <c r="I116" s="68"/>
      <c r="J116" s="68"/>
    </row>
    <row r="117" spans="1:10" s="26" customFormat="1" x14ac:dyDescent="0.2">
      <c r="A117" s="133"/>
      <c r="B117" s="98"/>
      <c r="C117" s="24" t="s">
        <v>263</v>
      </c>
      <c r="D117" s="190">
        <v>23338</v>
      </c>
      <c r="E117" s="190">
        <v>23337</v>
      </c>
      <c r="F117" s="190">
        <v>23337</v>
      </c>
      <c r="G117" s="190">
        <v>23337</v>
      </c>
      <c r="H117" s="207">
        <f>SUM(D117:G117)</f>
        <v>93349</v>
      </c>
      <c r="I117" s="68"/>
      <c r="J117" s="68"/>
    </row>
    <row r="118" spans="1:10" s="26" customFormat="1" ht="6.75" customHeight="1" x14ac:dyDescent="0.2">
      <c r="A118" s="133"/>
      <c r="B118" s="98"/>
      <c r="D118" s="199"/>
      <c r="E118" s="199"/>
      <c r="F118" s="199"/>
      <c r="G118" s="199"/>
      <c r="H118" s="213"/>
      <c r="I118" s="15"/>
      <c r="J118" s="15"/>
    </row>
    <row r="119" spans="1:10" s="26" customFormat="1" x14ac:dyDescent="0.2">
      <c r="A119" s="133"/>
      <c r="B119" s="98"/>
      <c r="C119" s="24" t="s">
        <v>264</v>
      </c>
      <c r="D119" s="190">
        <v>5878</v>
      </c>
      <c r="E119" s="190">
        <v>5877</v>
      </c>
      <c r="F119" s="190">
        <v>5878</v>
      </c>
      <c r="G119" s="190">
        <v>5877</v>
      </c>
      <c r="H119" s="207">
        <f>SUM(D119:G119)</f>
        <v>23510</v>
      </c>
      <c r="I119" s="15"/>
      <c r="J119" s="15"/>
    </row>
    <row r="120" spans="1:10" s="26" customFormat="1" ht="6.75" customHeight="1" x14ac:dyDescent="0.2">
      <c r="A120" s="133"/>
      <c r="B120" s="98"/>
      <c r="C120" s="24"/>
      <c r="D120" s="198"/>
      <c r="E120" s="198"/>
      <c r="F120" s="198"/>
      <c r="G120" s="198"/>
      <c r="H120" s="211"/>
      <c r="I120" s="15"/>
      <c r="J120" s="15"/>
    </row>
    <row r="121" spans="1:10" s="26" customFormat="1" x14ac:dyDescent="0.2">
      <c r="A121" s="133"/>
      <c r="B121" s="98"/>
      <c r="C121" s="24"/>
      <c r="D121" s="199"/>
      <c r="E121" s="199"/>
      <c r="F121" s="199"/>
      <c r="G121" s="199"/>
      <c r="H121" s="211"/>
      <c r="I121" s="15"/>
      <c r="J121" s="15"/>
    </row>
    <row r="122" spans="1:10" s="26" customFormat="1" x14ac:dyDescent="0.2">
      <c r="A122" s="133"/>
      <c r="B122" s="98"/>
      <c r="C122" s="27" t="s">
        <v>265</v>
      </c>
      <c r="D122" s="190"/>
      <c r="E122" s="190"/>
      <c r="F122" s="190"/>
      <c r="G122" s="190"/>
      <c r="H122" s="207">
        <f>SUM(D122:G122)</f>
        <v>0</v>
      </c>
      <c r="I122" s="15"/>
      <c r="J122" s="15"/>
    </row>
    <row r="123" spans="1:10" s="26" customFormat="1" ht="4.5" customHeight="1" x14ac:dyDescent="0.2">
      <c r="A123" s="133"/>
      <c r="B123" s="98"/>
      <c r="D123" s="203"/>
      <c r="E123" s="203"/>
      <c r="F123" s="203"/>
      <c r="G123" s="203"/>
      <c r="H123" s="214"/>
      <c r="I123" s="15"/>
      <c r="J123" s="15"/>
    </row>
    <row r="124" spans="1:10" s="26" customFormat="1" x14ac:dyDescent="0.2">
      <c r="A124" s="133"/>
      <c r="B124" s="98"/>
      <c r="C124" s="24" t="s">
        <v>266</v>
      </c>
      <c r="D124" s="199"/>
      <c r="E124" s="199"/>
      <c r="F124" s="199"/>
      <c r="G124" s="199"/>
      <c r="H124" s="215"/>
      <c r="I124" s="15"/>
      <c r="J124" s="15"/>
    </row>
    <row r="125" spans="1:10" s="26" customFormat="1" ht="12.75" x14ac:dyDescent="0.25">
      <c r="A125" s="133"/>
      <c r="B125" s="98"/>
      <c r="C125" s="103" t="s">
        <v>85</v>
      </c>
      <c r="D125" s="191"/>
      <c r="E125" s="191"/>
      <c r="F125" s="191"/>
      <c r="G125" s="191"/>
      <c r="H125" s="209">
        <f>SUM(D125:G125)</f>
        <v>0</v>
      </c>
      <c r="I125" s="15"/>
      <c r="J125" s="15"/>
    </row>
    <row r="126" spans="1:10" s="26" customFormat="1" ht="12.75" x14ac:dyDescent="0.25">
      <c r="A126" s="133"/>
      <c r="B126" s="98"/>
      <c r="C126" s="103" t="s">
        <v>114</v>
      </c>
      <c r="D126" s="193"/>
      <c r="E126" s="193">
        <v>50000</v>
      </c>
      <c r="F126" s="193"/>
      <c r="G126" s="193">
        <v>50000</v>
      </c>
      <c r="H126" s="210">
        <f>SUM(D126:G126)</f>
        <v>100000</v>
      </c>
      <c r="I126" s="15"/>
      <c r="J126" s="15"/>
    </row>
    <row r="127" spans="1:10" s="26" customFormat="1" ht="12.75" x14ac:dyDescent="0.25">
      <c r="A127" s="133"/>
      <c r="B127" s="98"/>
      <c r="C127" s="103" t="s">
        <v>115</v>
      </c>
      <c r="D127" s="193">
        <v>25500</v>
      </c>
      <c r="E127" s="193">
        <v>25500</v>
      </c>
      <c r="F127" s="193">
        <v>25500</v>
      </c>
      <c r="G127" s="193">
        <v>25500</v>
      </c>
      <c r="H127" s="210">
        <f>SUM(D127:G127)</f>
        <v>102000</v>
      </c>
      <c r="I127" s="15"/>
      <c r="J127" s="15"/>
    </row>
    <row r="128" spans="1:10" s="26" customFormat="1" ht="12.75" x14ac:dyDescent="0.25">
      <c r="A128" s="133"/>
      <c r="B128" s="98"/>
      <c r="C128" s="103" t="s">
        <v>84</v>
      </c>
      <c r="D128" s="193">
        <v>0</v>
      </c>
      <c r="E128" s="193">
        <v>95500</v>
      </c>
      <c r="F128" s="193">
        <v>95500</v>
      </c>
      <c r="G128" s="193">
        <v>0</v>
      </c>
      <c r="H128" s="210">
        <f>SUM(D128:G128)</f>
        <v>191000</v>
      </c>
      <c r="I128" s="15"/>
      <c r="J128" s="15"/>
    </row>
    <row r="129" spans="1:12" s="26" customFormat="1" x14ac:dyDescent="0.2">
      <c r="A129" s="133"/>
      <c r="B129" s="98"/>
      <c r="C129" s="66" t="s">
        <v>347</v>
      </c>
      <c r="D129" s="192"/>
      <c r="E129" s="192">
        <v>45000</v>
      </c>
      <c r="F129" s="192">
        <v>0</v>
      </c>
      <c r="G129" s="192">
        <v>0</v>
      </c>
      <c r="H129" s="216">
        <f>SUM(D129:G129)</f>
        <v>45000</v>
      </c>
      <c r="I129" s="15"/>
      <c r="J129" s="15"/>
    </row>
    <row r="130" spans="1:12" s="26" customFormat="1" x14ac:dyDescent="0.2">
      <c r="A130" s="133"/>
      <c r="B130" s="98"/>
      <c r="D130" s="189">
        <f>SUM(D125:D129)</f>
        <v>25500</v>
      </c>
      <c r="E130" s="189">
        <f>SUM(E125:E129)</f>
        <v>216000</v>
      </c>
      <c r="F130" s="189">
        <f>SUM(F125:F129)</f>
        <v>121000</v>
      </c>
      <c r="G130" s="189">
        <f>SUM(G125:G129)</f>
        <v>75500</v>
      </c>
      <c r="H130" s="207">
        <f>SUM(H125:H129)</f>
        <v>438000</v>
      </c>
      <c r="I130" s="15"/>
      <c r="J130" s="15"/>
    </row>
    <row r="131" spans="1:12" s="26" customFormat="1" ht="6.75" customHeight="1" x14ac:dyDescent="0.2">
      <c r="A131" s="133"/>
      <c r="B131" s="98"/>
      <c r="D131" s="198"/>
      <c r="E131" s="198"/>
      <c r="F131" s="198"/>
      <c r="G131" s="198"/>
      <c r="H131" s="211"/>
      <c r="I131" s="15"/>
      <c r="J131" s="15"/>
    </row>
    <row r="132" spans="1:12" s="26" customFormat="1" x14ac:dyDescent="0.2">
      <c r="A132" s="133"/>
      <c r="B132" s="98"/>
      <c r="C132" s="27" t="s">
        <v>160</v>
      </c>
      <c r="D132" s="191"/>
      <c r="E132" s="191"/>
      <c r="F132" s="191"/>
      <c r="G132" s="191"/>
      <c r="H132" s="209">
        <f>SUM(D132:G132)</f>
        <v>0</v>
      </c>
      <c r="I132" s="15"/>
      <c r="J132" s="15"/>
    </row>
    <row r="133" spans="1:12" s="26" customFormat="1" x14ac:dyDescent="0.2">
      <c r="A133" s="133"/>
      <c r="B133" s="98"/>
      <c r="C133" s="27" t="s">
        <v>161</v>
      </c>
      <c r="D133" s="193"/>
      <c r="E133" s="193"/>
      <c r="F133" s="193"/>
      <c r="G133" s="193"/>
      <c r="H133" s="210">
        <f>SUM(D133:G133)</f>
        <v>0</v>
      </c>
      <c r="I133" s="15"/>
      <c r="J133" s="15"/>
    </row>
    <row r="134" spans="1:12" s="26" customFormat="1" x14ac:dyDescent="0.2">
      <c r="A134" s="133"/>
      <c r="B134" s="98"/>
      <c r="C134" s="27" t="s">
        <v>162</v>
      </c>
      <c r="D134" s="193"/>
      <c r="E134" s="193"/>
      <c r="F134" s="193"/>
      <c r="G134" s="193"/>
      <c r="H134" s="210">
        <f>SUM(D134:G134)</f>
        <v>0</v>
      </c>
      <c r="I134" s="15"/>
      <c r="J134" s="15"/>
    </row>
    <row r="135" spans="1:12" s="26" customFormat="1" x14ac:dyDescent="0.2">
      <c r="A135" s="133"/>
      <c r="B135" s="98"/>
      <c r="C135" s="295"/>
      <c r="D135" s="192"/>
      <c r="E135" s="192"/>
      <c r="F135" s="192"/>
      <c r="G135" s="192"/>
      <c r="H135" s="216">
        <f>SUM(D135:G135)</f>
        <v>0</v>
      </c>
      <c r="I135" s="15"/>
      <c r="J135" s="15"/>
    </row>
    <row r="136" spans="1:12" s="69" customFormat="1" x14ac:dyDescent="0.2">
      <c r="A136" s="132"/>
      <c r="B136" s="99"/>
      <c r="D136" s="195">
        <f>SUM(D132:D135)</f>
        <v>0</v>
      </c>
      <c r="E136" s="195">
        <f>SUM(E132:E135)</f>
        <v>0</v>
      </c>
      <c r="F136" s="195">
        <f>SUM(F132:F135)</f>
        <v>0</v>
      </c>
      <c r="G136" s="195">
        <f>SUM(G132:G135)</f>
        <v>0</v>
      </c>
      <c r="H136" s="194">
        <f>SUM(H132:H135)</f>
        <v>0</v>
      </c>
      <c r="I136" s="71"/>
      <c r="J136" s="71"/>
    </row>
    <row r="137" spans="1:12" ht="6.75" customHeight="1" x14ac:dyDescent="0.2">
      <c r="D137" s="204"/>
      <c r="E137" s="204"/>
      <c r="F137" s="204"/>
      <c r="G137" s="204"/>
      <c r="H137" s="217"/>
      <c r="I137" s="15"/>
      <c r="J137" s="15"/>
    </row>
    <row r="138" spans="1:12" ht="14.25" customHeight="1" x14ac:dyDescent="0.2">
      <c r="C138" s="24" t="s">
        <v>93</v>
      </c>
      <c r="D138" s="196">
        <f>SUM(D136,D130,D122,D119,D117,D115)</f>
        <v>73747</v>
      </c>
      <c r="E138" s="196">
        <f>SUM(E136,E130,E122,E119,E117,E115)</f>
        <v>264246</v>
      </c>
      <c r="F138" s="196">
        <f>SUM(F136,F130,F122,F119,F117,F115)</f>
        <v>169247</v>
      </c>
      <c r="G138" s="196">
        <f>SUM(G136,G130,G122,G119,G117,G115)</f>
        <v>123746</v>
      </c>
      <c r="H138" s="196">
        <f>SUM(H136,H130,H122,H119,H117,H115)</f>
        <v>630986</v>
      </c>
      <c r="I138" s="15"/>
      <c r="J138" s="15"/>
    </row>
    <row r="139" spans="1:12" ht="6.75" customHeight="1" thickBot="1" x14ac:dyDescent="0.25">
      <c r="D139" s="205"/>
      <c r="E139" s="205"/>
      <c r="F139" s="205"/>
      <c r="G139" s="205"/>
      <c r="H139" s="218"/>
      <c r="I139" s="15"/>
      <c r="J139" s="15"/>
    </row>
    <row r="140" spans="1:12" ht="14.25" customHeight="1" x14ac:dyDescent="0.2">
      <c r="C140" s="24" t="s">
        <v>94</v>
      </c>
      <c r="D140" s="219">
        <f>D111-D138</f>
        <v>8748</v>
      </c>
      <c r="E140" s="220">
        <f>E111-E138</f>
        <v>-181751</v>
      </c>
      <c r="F140" s="220">
        <f>F111-F138</f>
        <v>-86752</v>
      </c>
      <c r="G140" s="220">
        <f>G111-G138</f>
        <v>-41251</v>
      </c>
      <c r="H140" s="221">
        <f>H111-H138</f>
        <v>-301006</v>
      </c>
      <c r="I140" s="15"/>
      <c r="J140" s="15"/>
      <c r="L140" s="289" t="s">
        <v>321</v>
      </c>
    </row>
    <row r="141" spans="1:12" ht="14.25" customHeight="1" x14ac:dyDescent="0.2">
      <c r="C141" s="24" t="s">
        <v>273</v>
      </c>
      <c r="D141" s="293">
        <f>E47</f>
        <v>460271</v>
      </c>
      <c r="E141" s="196">
        <f>D142</f>
        <v>469019</v>
      </c>
      <c r="F141" s="196">
        <f>E142</f>
        <v>287268</v>
      </c>
      <c r="G141" s="196">
        <f>F142</f>
        <v>200516</v>
      </c>
      <c r="H141" s="222">
        <f>D141</f>
        <v>460271</v>
      </c>
      <c r="I141" s="15"/>
      <c r="J141" s="15"/>
      <c r="K141" s="291"/>
      <c r="L141" s="292" t="s">
        <v>315</v>
      </c>
    </row>
    <row r="142" spans="1:12" ht="14.25" customHeight="1" thickBot="1" x14ac:dyDescent="0.25">
      <c r="C142" s="24" t="s">
        <v>274</v>
      </c>
      <c r="D142" s="223">
        <f>D140+D141</f>
        <v>469019</v>
      </c>
      <c r="E142" s="224">
        <f>E140+E141</f>
        <v>287268</v>
      </c>
      <c r="F142" s="224">
        <f>F140+F141</f>
        <v>200516</v>
      </c>
      <c r="G142" s="224">
        <f>G140+G141</f>
        <v>159265</v>
      </c>
      <c r="H142" s="225">
        <f>H140+H141</f>
        <v>159265</v>
      </c>
      <c r="I142" s="15"/>
      <c r="J142" s="15"/>
      <c r="K142" s="146"/>
      <c r="L142" s="289" t="s">
        <v>322</v>
      </c>
    </row>
    <row r="143" spans="1:12" ht="14.25" customHeight="1" x14ac:dyDescent="0.2">
      <c r="C143" s="24"/>
      <c r="D143" s="70"/>
      <c r="E143" s="70"/>
      <c r="F143" s="70"/>
      <c r="G143" s="70"/>
      <c r="H143" s="70"/>
      <c r="I143" s="15"/>
      <c r="J143" s="15"/>
    </row>
    <row r="144" spans="1:12" ht="15.75" x14ac:dyDescent="0.25">
      <c r="C144" s="95" t="str">
        <f>'Cover &amp; Table of Contents'!B34</f>
        <v>Detailed Estimates of Income</v>
      </c>
      <c r="D144" s="15"/>
      <c r="E144" s="15"/>
      <c r="F144" s="70"/>
      <c r="G144" s="70"/>
      <c r="H144" s="70"/>
      <c r="I144" s="70"/>
      <c r="J144" s="70"/>
    </row>
    <row r="145" spans="1:12" ht="18.75" customHeight="1" x14ac:dyDescent="0.2">
      <c r="C145" s="24"/>
      <c r="D145" s="31"/>
      <c r="E145" s="31"/>
      <c r="F145" s="31"/>
      <c r="G145" s="12"/>
      <c r="H145" s="12"/>
      <c r="I145" s="12"/>
      <c r="J145" s="12"/>
    </row>
    <row r="146" spans="1:12" s="19" customFormat="1" ht="12.75" x14ac:dyDescent="0.25">
      <c r="A146" s="132"/>
      <c r="B146" s="99"/>
      <c r="C146" s="62" t="s">
        <v>5</v>
      </c>
      <c r="D146" s="104" t="s">
        <v>275</v>
      </c>
      <c r="E146" s="104" t="s">
        <v>276</v>
      </c>
      <c r="F146" s="104" t="s">
        <v>277</v>
      </c>
      <c r="G146" s="104" t="s">
        <v>278</v>
      </c>
      <c r="H146" s="277" t="s">
        <v>279</v>
      </c>
      <c r="I146" s="104" t="s">
        <v>282</v>
      </c>
      <c r="J146" s="104" t="s">
        <v>283</v>
      </c>
      <c r="K146" s="146"/>
      <c r="L146" s="289" t="s">
        <v>323</v>
      </c>
    </row>
    <row r="147" spans="1:12" s="19" customFormat="1" ht="12.75" x14ac:dyDescent="0.25">
      <c r="A147" s="132"/>
      <c r="B147" s="99"/>
      <c r="C147" s="62"/>
      <c r="D147" s="104" t="s">
        <v>6</v>
      </c>
      <c r="E147" s="104" t="s">
        <v>7</v>
      </c>
      <c r="F147" s="104" t="s">
        <v>111</v>
      </c>
      <c r="G147" s="104" t="s">
        <v>80</v>
      </c>
      <c r="H147" s="277" t="s">
        <v>6</v>
      </c>
      <c r="I147" s="104" t="s">
        <v>280</v>
      </c>
      <c r="J147" s="104" t="s">
        <v>280</v>
      </c>
      <c r="K147" s="17"/>
      <c r="L147" s="292" t="s">
        <v>316</v>
      </c>
    </row>
    <row r="148" spans="1:12" s="61" customFormat="1" ht="12.75" x14ac:dyDescent="0.25">
      <c r="A148" s="132"/>
      <c r="B148" s="99"/>
      <c r="C148" s="62"/>
      <c r="D148" s="105" t="s">
        <v>287</v>
      </c>
      <c r="E148" s="105" t="s">
        <v>289</v>
      </c>
      <c r="F148" s="105" t="s">
        <v>290</v>
      </c>
      <c r="G148" s="105" t="s">
        <v>287</v>
      </c>
      <c r="H148" s="278" t="s">
        <v>287</v>
      </c>
      <c r="I148" s="105"/>
      <c r="J148" s="105"/>
      <c r="K148" s="146"/>
      <c r="L148" s="289" t="s">
        <v>324</v>
      </c>
    </row>
    <row r="149" spans="1:12" s="27" customFormat="1" ht="12.75" x14ac:dyDescent="0.2">
      <c r="A149" s="132"/>
      <c r="B149" s="99"/>
      <c r="D149" s="106">
        <f>D72</f>
        <v>2021</v>
      </c>
      <c r="E149" s="106">
        <f>D149</f>
        <v>2021</v>
      </c>
      <c r="F149" s="106">
        <f>D149</f>
        <v>2021</v>
      </c>
      <c r="G149" s="106">
        <f>D149</f>
        <v>2021</v>
      </c>
      <c r="H149" s="279" t="str">
        <f>F72</f>
        <v>2022</v>
      </c>
      <c r="I149" s="106" t="s">
        <v>12</v>
      </c>
      <c r="J149" s="106" t="s">
        <v>40</v>
      </c>
      <c r="K149" s="146"/>
      <c r="L149" s="289" t="s">
        <v>325</v>
      </c>
    </row>
    <row r="150" spans="1:12" ht="14.25" customHeight="1" x14ac:dyDescent="0.2">
      <c r="D150" s="20" t="s">
        <v>139</v>
      </c>
      <c r="E150" s="20" t="s">
        <v>139</v>
      </c>
      <c r="F150" s="20" t="s">
        <v>139</v>
      </c>
      <c r="G150" s="20" t="s">
        <v>139</v>
      </c>
      <c r="H150" s="280" t="s">
        <v>139</v>
      </c>
      <c r="I150" s="20" t="s">
        <v>139</v>
      </c>
      <c r="J150" s="20" t="s">
        <v>139</v>
      </c>
    </row>
    <row r="151" spans="1:12" x14ac:dyDescent="0.2">
      <c r="C151" s="24" t="s">
        <v>1</v>
      </c>
      <c r="D151" s="28"/>
      <c r="E151" s="28"/>
      <c r="F151" s="28"/>
      <c r="G151" s="28"/>
      <c r="H151" s="28"/>
      <c r="I151" s="29"/>
      <c r="J151" s="14"/>
    </row>
    <row r="152" spans="1:12" x14ac:dyDescent="0.2">
      <c r="A152" s="134"/>
      <c r="B152" s="100"/>
      <c r="D152" s="13"/>
      <c r="E152" s="13"/>
      <c r="F152" s="13"/>
      <c r="G152" s="28"/>
      <c r="H152" s="13"/>
      <c r="I152" s="14"/>
      <c r="J152" s="14"/>
    </row>
    <row r="153" spans="1:12" x14ac:dyDescent="0.2">
      <c r="A153" s="134">
        <v>1</v>
      </c>
      <c r="C153" s="27" t="s">
        <v>301</v>
      </c>
      <c r="D153" s="13"/>
      <c r="E153" s="13"/>
      <c r="F153" s="13"/>
      <c r="G153" s="28"/>
      <c r="H153" s="13"/>
      <c r="I153" s="14"/>
      <c r="J153" s="14"/>
    </row>
    <row r="154" spans="1:12" ht="12.75" x14ac:dyDescent="0.25">
      <c r="A154" s="134"/>
      <c r="B154" s="98" t="s">
        <v>164</v>
      </c>
      <c r="C154" s="103" t="s">
        <v>41</v>
      </c>
      <c r="D154" s="227">
        <v>176520</v>
      </c>
      <c r="E154" s="227">
        <v>132390</v>
      </c>
      <c r="F154" s="227">
        <v>44130</v>
      </c>
      <c r="G154" s="228">
        <f>SUM(E154:F154)</f>
        <v>176520</v>
      </c>
      <c r="H154" s="229">
        <v>187520</v>
      </c>
      <c r="I154" s="180">
        <f>H154-D154</f>
        <v>11000</v>
      </c>
      <c r="J154" s="230">
        <f>H154-G154</f>
        <v>11000</v>
      </c>
    </row>
    <row r="155" spans="1:12" ht="12.75" x14ac:dyDescent="0.25">
      <c r="B155" s="98" t="s">
        <v>165</v>
      </c>
      <c r="C155" s="103" t="s">
        <v>107</v>
      </c>
      <c r="D155" s="231"/>
      <c r="E155" s="231"/>
      <c r="F155" s="231">
        <v>0</v>
      </c>
      <c r="G155" s="232">
        <f>E155+F155</f>
        <v>0</v>
      </c>
      <c r="H155" s="233"/>
      <c r="I155" s="183">
        <f>H155-D155</f>
        <v>0</v>
      </c>
      <c r="J155" s="234">
        <f>H155-G155</f>
        <v>0</v>
      </c>
    </row>
    <row r="156" spans="1:12" ht="12.75" x14ac:dyDescent="0.25">
      <c r="B156" s="98" t="s">
        <v>166</v>
      </c>
      <c r="C156" s="103" t="s">
        <v>90</v>
      </c>
      <c r="D156" s="187">
        <v>8650</v>
      </c>
      <c r="E156" s="187">
        <v>7542</v>
      </c>
      <c r="F156" s="187">
        <v>3649</v>
      </c>
      <c r="G156" s="235">
        <f>E156+F156</f>
        <v>11191</v>
      </c>
      <c r="H156" s="188">
        <v>10000</v>
      </c>
      <c r="I156" s="184">
        <f>H156-D156</f>
        <v>1350</v>
      </c>
      <c r="J156" s="236">
        <f>H156-G156</f>
        <v>-1191</v>
      </c>
    </row>
    <row r="157" spans="1:12" x14ac:dyDescent="0.2">
      <c r="D157" s="237">
        <f t="shared" ref="D157:J157" si="0">SUM(D154:D156)</f>
        <v>185170</v>
      </c>
      <c r="E157" s="237">
        <f t="shared" si="0"/>
        <v>139932</v>
      </c>
      <c r="F157" s="237">
        <f t="shared" si="0"/>
        <v>47779</v>
      </c>
      <c r="G157" s="237">
        <f t="shared" si="0"/>
        <v>187711</v>
      </c>
      <c r="H157" s="237">
        <f t="shared" si="0"/>
        <v>197520</v>
      </c>
      <c r="I157" s="182">
        <f t="shared" si="0"/>
        <v>12350</v>
      </c>
      <c r="J157" s="237">
        <f t="shared" si="0"/>
        <v>9809</v>
      </c>
    </row>
    <row r="158" spans="1:12" x14ac:dyDescent="0.2">
      <c r="D158" s="238"/>
      <c r="E158" s="238"/>
      <c r="F158" s="238"/>
      <c r="G158" s="238"/>
      <c r="H158" s="238"/>
      <c r="I158" s="238"/>
      <c r="J158" s="238"/>
    </row>
    <row r="159" spans="1:12" x14ac:dyDescent="0.2">
      <c r="A159" s="133">
        <v>2</v>
      </c>
      <c r="C159" s="24" t="s">
        <v>149</v>
      </c>
      <c r="D159" s="212"/>
      <c r="E159" s="212"/>
      <c r="F159" s="212"/>
      <c r="G159" s="239"/>
      <c r="H159" s="212"/>
      <c r="I159" s="212" t="s">
        <v>2</v>
      </c>
      <c r="J159" s="212" t="s">
        <v>2</v>
      </c>
    </row>
    <row r="160" spans="1:12" ht="12.75" x14ac:dyDescent="0.25">
      <c r="B160" s="98" t="s">
        <v>168</v>
      </c>
      <c r="C160" s="103" t="s">
        <v>122</v>
      </c>
      <c r="D160" s="227">
        <v>0</v>
      </c>
      <c r="E160" s="227">
        <v>0</v>
      </c>
      <c r="F160" s="227"/>
      <c r="G160" s="228">
        <f>E160+F160</f>
        <v>0</v>
      </c>
      <c r="H160" s="227">
        <v>0</v>
      </c>
      <c r="I160" s="180">
        <f>H160-D160</f>
        <v>0</v>
      </c>
      <c r="J160" s="180">
        <f>H160-G160</f>
        <v>0</v>
      </c>
    </row>
    <row r="161" spans="1:10" ht="12.75" x14ac:dyDescent="0.25">
      <c r="B161" s="98" t="s">
        <v>167</v>
      </c>
      <c r="C161" s="103" t="s">
        <v>150</v>
      </c>
      <c r="D161" s="187">
        <v>3000</v>
      </c>
      <c r="E161" s="187">
        <v>1975</v>
      </c>
      <c r="F161" s="187">
        <v>858</v>
      </c>
      <c r="G161" s="232">
        <f>E161+F161</f>
        <v>2833</v>
      </c>
      <c r="H161" s="187">
        <v>4000</v>
      </c>
      <c r="I161" s="184">
        <f>H161-D161</f>
        <v>1000</v>
      </c>
      <c r="J161" s="184">
        <f>H161-G161</f>
        <v>1167</v>
      </c>
    </row>
    <row r="162" spans="1:10" x14ac:dyDescent="0.2">
      <c r="D162" s="237">
        <f t="shared" ref="D162:J162" si="1">SUM(D160:D161)</f>
        <v>3000</v>
      </c>
      <c r="E162" s="237">
        <f t="shared" si="1"/>
        <v>1975</v>
      </c>
      <c r="F162" s="237">
        <f t="shared" si="1"/>
        <v>858</v>
      </c>
      <c r="G162" s="237">
        <f t="shared" si="1"/>
        <v>2833</v>
      </c>
      <c r="H162" s="237">
        <f t="shared" si="1"/>
        <v>4000</v>
      </c>
      <c r="I162" s="237">
        <f t="shared" si="1"/>
        <v>1000</v>
      </c>
      <c r="J162" s="237">
        <f t="shared" si="1"/>
        <v>1167</v>
      </c>
    </row>
    <row r="163" spans="1:10" x14ac:dyDescent="0.2">
      <c r="C163" s="24"/>
      <c r="D163" s="212"/>
      <c r="E163" s="212"/>
      <c r="F163" s="212"/>
      <c r="G163" s="239"/>
      <c r="H163" s="212"/>
      <c r="I163" s="212" t="s">
        <v>2</v>
      </c>
      <c r="J163" s="212" t="s">
        <v>2</v>
      </c>
    </row>
    <row r="164" spans="1:10" x14ac:dyDescent="0.2">
      <c r="A164" s="133">
        <v>3</v>
      </c>
      <c r="C164" s="24" t="s">
        <v>14</v>
      </c>
      <c r="D164" s="212"/>
      <c r="E164" s="212"/>
      <c r="F164" s="212"/>
      <c r="G164" s="239"/>
      <c r="H164" s="212"/>
      <c r="I164" s="212" t="s">
        <v>2</v>
      </c>
      <c r="J164" s="212" t="s">
        <v>2</v>
      </c>
    </row>
    <row r="165" spans="1:10" ht="12.75" x14ac:dyDescent="0.25">
      <c r="B165" s="98" t="s">
        <v>169</v>
      </c>
      <c r="C165" s="103" t="s">
        <v>297</v>
      </c>
      <c r="D165" s="227">
        <v>400</v>
      </c>
      <c r="E165" s="227">
        <v>339</v>
      </c>
      <c r="F165" s="227">
        <v>371</v>
      </c>
      <c r="G165" s="228">
        <f>E165+F165</f>
        <v>710</v>
      </c>
      <c r="H165" s="227">
        <v>500</v>
      </c>
      <c r="I165" s="180">
        <f>H165-D165</f>
        <v>100</v>
      </c>
      <c r="J165" s="180">
        <f>H165-G165</f>
        <v>-210</v>
      </c>
    </row>
    <row r="166" spans="1:10" ht="12.75" x14ac:dyDescent="0.25">
      <c r="B166" s="98" t="s">
        <v>170</v>
      </c>
      <c r="C166" s="103" t="s">
        <v>151</v>
      </c>
      <c r="D166" s="187">
        <v>50</v>
      </c>
      <c r="E166" s="187">
        <v>0</v>
      </c>
      <c r="F166" s="187">
        <v>0</v>
      </c>
      <c r="G166" s="232">
        <f>E166+F166</f>
        <v>0</v>
      </c>
      <c r="H166" s="187">
        <v>0</v>
      </c>
      <c r="I166" s="184">
        <f>H166-D166</f>
        <v>-50</v>
      </c>
      <c r="J166" s="184">
        <f>H166-G166</f>
        <v>0</v>
      </c>
    </row>
    <row r="167" spans="1:10" x14ac:dyDescent="0.2">
      <c r="D167" s="237">
        <f t="shared" ref="D167:J167" si="2">SUM(D165:D166)</f>
        <v>450</v>
      </c>
      <c r="E167" s="237">
        <f t="shared" si="2"/>
        <v>339</v>
      </c>
      <c r="F167" s="237">
        <f t="shared" si="2"/>
        <v>371</v>
      </c>
      <c r="G167" s="237">
        <f t="shared" si="2"/>
        <v>710</v>
      </c>
      <c r="H167" s="237">
        <f t="shared" si="2"/>
        <v>500</v>
      </c>
      <c r="I167" s="237">
        <f t="shared" si="2"/>
        <v>50</v>
      </c>
      <c r="J167" s="237">
        <f t="shared" si="2"/>
        <v>-210</v>
      </c>
    </row>
    <row r="168" spans="1:10" x14ac:dyDescent="0.2">
      <c r="D168" s="212"/>
      <c r="E168" s="212"/>
      <c r="F168" s="212"/>
      <c r="G168" s="239"/>
      <c r="H168" s="212"/>
      <c r="I168" s="212" t="s">
        <v>2</v>
      </c>
      <c r="J168" s="212" t="s">
        <v>2</v>
      </c>
    </row>
    <row r="169" spans="1:10" x14ac:dyDescent="0.2">
      <c r="A169" s="132">
        <v>4</v>
      </c>
      <c r="C169" s="24" t="s">
        <v>3</v>
      </c>
      <c r="D169" s="240"/>
      <c r="E169" s="240"/>
      <c r="F169" s="240"/>
      <c r="G169" s="241"/>
      <c r="H169" s="240"/>
      <c r="I169" s="212" t="s">
        <v>2</v>
      </c>
      <c r="J169" s="212" t="s">
        <v>2</v>
      </c>
    </row>
    <row r="170" spans="1:10" ht="12.75" x14ac:dyDescent="0.25">
      <c r="B170" s="98" t="s">
        <v>180</v>
      </c>
      <c r="C170" s="103" t="s">
        <v>16</v>
      </c>
      <c r="D170" s="227">
        <v>50</v>
      </c>
      <c r="E170" s="227">
        <v>0</v>
      </c>
      <c r="F170" s="227">
        <v>0</v>
      </c>
      <c r="G170" s="228">
        <f>E170+F170</f>
        <v>0</v>
      </c>
      <c r="H170" s="227">
        <v>0</v>
      </c>
      <c r="I170" s="180">
        <f>H170-D170</f>
        <v>-50</v>
      </c>
      <c r="J170" s="180">
        <f>H170-G170</f>
        <v>0</v>
      </c>
    </row>
    <row r="171" spans="1:10" ht="12.75" x14ac:dyDescent="0.25">
      <c r="B171" s="98" t="s">
        <v>171</v>
      </c>
      <c r="C171" s="103" t="s">
        <v>15</v>
      </c>
      <c r="D171" s="242">
        <v>0</v>
      </c>
      <c r="E171" s="242">
        <v>0</v>
      </c>
      <c r="F171" s="242"/>
      <c r="G171" s="232">
        <f>E171+F171</f>
        <v>0</v>
      </c>
      <c r="H171" s="242"/>
      <c r="I171" s="183">
        <f>H171-D171</f>
        <v>0</v>
      </c>
      <c r="J171" s="183">
        <f>H171-G171</f>
        <v>0</v>
      </c>
    </row>
    <row r="172" spans="1:10" x14ac:dyDescent="0.2">
      <c r="B172" s="102"/>
      <c r="C172" s="66"/>
      <c r="D172" s="187"/>
      <c r="E172" s="187"/>
      <c r="F172" s="187"/>
      <c r="G172" s="232">
        <f>E172+F172</f>
        <v>0</v>
      </c>
      <c r="H172" s="187"/>
      <c r="I172" s="184">
        <f>H172-D172</f>
        <v>0</v>
      </c>
      <c r="J172" s="184">
        <f>H172-G172</f>
        <v>0</v>
      </c>
    </row>
    <row r="173" spans="1:10" x14ac:dyDescent="0.2">
      <c r="D173" s="237">
        <f t="shared" ref="D173:J173" si="3">SUM(D170:D172)</f>
        <v>50</v>
      </c>
      <c r="E173" s="237">
        <f t="shared" si="3"/>
        <v>0</v>
      </c>
      <c r="F173" s="237">
        <f t="shared" si="3"/>
        <v>0</v>
      </c>
      <c r="G173" s="237">
        <f t="shared" si="3"/>
        <v>0</v>
      </c>
      <c r="H173" s="237">
        <f t="shared" si="3"/>
        <v>0</v>
      </c>
      <c r="I173" s="237">
        <f t="shared" si="3"/>
        <v>-50</v>
      </c>
      <c r="J173" s="237">
        <f t="shared" si="3"/>
        <v>0</v>
      </c>
    </row>
    <row r="174" spans="1:10" x14ac:dyDescent="0.2">
      <c r="A174" s="132">
        <v>5</v>
      </c>
      <c r="C174" s="24" t="s">
        <v>131</v>
      </c>
      <c r="D174" s="238"/>
      <c r="E174" s="238"/>
      <c r="F174" s="238"/>
      <c r="G174" s="238"/>
      <c r="H174" s="238"/>
      <c r="I174" s="238"/>
      <c r="J174" s="238"/>
    </row>
    <row r="175" spans="1:10" ht="12.75" x14ac:dyDescent="0.25">
      <c r="B175" s="98" t="s">
        <v>176</v>
      </c>
      <c r="C175" s="103" t="s">
        <v>18</v>
      </c>
      <c r="D175" s="229">
        <v>0</v>
      </c>
      <c r="E175" s="227"/>
      <c r="F175" s="243"/>
      <c r="G175" s="228">
        <f t="shared" ref="G175:G182" si="4">E175+F175</f>
        <v>0</v>
      </c>
      <c r="H175" s="243"/>
      <c r="I175" s="186">
        <f t="shared" ref="I175:I183" si="5">H175-D175</f>
        <v>0</v>
      </c>
      <c r="J175" s="180">
        <f t="shared" ref="J175:J183" si="6">H175-G175</f>
        <v>0</v>
      </c>
    </row>
    <row r="176" spans="1:10" ht="12.75" x14ac:dyDescent="0.25">
      <c r="B176" s="98" t="s">
        <v>175</v>
      </c>
      <c r="C176" s="103" t="s">
        <v>174</v>
      </c>
      <c r="D176" s="244">
        <v>0</v>
      </c>
      <c r="E176" s="242">
        <v>0</v>
      </c>
      <c r="F176" s="245"/>
      <c r="G176" s="232">
        <f t="shared" si="4"/>
        <v>0</v>
      </c>
      <c r="H176" s="245"/>
      <c r="I176" s="246">
        <f t="shared" si="5"/>
        <v>0</v>
      </c>
      <c r="J176" s="183">
        <f t="shared" si="6"/>
        <v>0</v>
      </c>
    </row>
    <row r="177" spans="1:12" ht="12.75" x14ac:dyDescent="0.25">
      <c r="B177" s="98" t="s">
        <v>172</v>
      </c>
      <c r="C177" s="103" t="s">
        <v>120</v>
      </c>
      <c r="D177" s="244">
        <v>0</v>
      </c>
      <c r="E177" s="242">
        <v>0</v>
      </c>
      <c r="F177" s="242"/>
      <c r="G177" s="232">
        <f t="shared" si="4"/>
        <v>0</v>
      </c>
      <c r="H177" s="247"/>
      <c r="I177" s="183">
        <f t="shared" si="5"/>
        <v>0</v>
      </c>
      <c r="J177" s="183">
        <f t="shared" si="6"/>
        <v>0</v>
      </c>
      <c r="K177" s="146"/>
      <c r="L177" s="289" t="s">
        <v>317</v>
      </c>
    </row>
    <row r="178" spans="1:12" ht="12.75" x14ac:dyDescent="0.25">
      <c r="B178" s="98" t="s">
        <v>173</v>
      </c>
      <c r="C178" s="103" t="s">
        <v>112</v>
      </c>
      <c r="D178" s="244">
        <v>0</v>
      </c>
      <c r="E178" s="242"/>
      <c r="F178" s="242"/>
      <c r="G178" s="232">
        <f t="shared" si="4"/>
        <v>0</v>
      </c>
      <c r="H178" s="247"/>
      <c r="I178" s="183">
        <f t="shared" si="5"/>
        <v>0</v>
      </c>
      <c r="J178" s="183">
        <f t="shared" si="6"/>
        <v>0</v>
      </c>
    </row>
    <row r="179" spans="1:12" ht="12.75" x14ac:dyDescent="0.25">
      <c r="B179" s="98" t="s">
        <v>178</v>
      </c>
      <c r="C179" s="103" t="s">
        <v>177</v>
      </c>
      <c r="D179" s="244">
        <v>0</v>
      </c>
      <c r="E179" s="242"/>
      <c r="F179" s="242"/>
      <c r="G179" s="232">
        <f t="shared" si="4"/>
        <v>0</v>
      </c>
      <c r="H179" s="247"/>
      <c r="I179" s="183">
        <f t="shared" si="5"/>
        <v>0</v>
      </c>
      <c r="J179" s="183">
        <f t="shared" si="6"/>
        <v>0</v>
      </c>
    </row>
    <row r="180" spans="1:12" ht="12.75" x14ac:dyDescent="0.25">
      <c r="B180" s="98" t="s">
        <v>179</v>
      </c>
      <c r="C180" s="103" t="s">
        <v>234</v>
      </c>
      <c r="D180" s="244">
        <v>0</v>
      </c>
      <c r="E180" s="242"/>
      <c r="F180" s="242"/>
      <c r="G180" s="232">
        <f t="shared" si="4"/>
        <v>0</v>
      </c>
      <c r="H180" s="247"/>
      <c r="I180" s="183">
        <f t="shared" si="5"/>
        <v>0</v>
      </c>
      <c r="J180" s="183">
        <f t="shared" si="6"/>
        <v>0</v>
      </c>
    </row>
    <row r="181" spans="1:12" ht="12.75" x14ac:dyDescent="0.25">
      <c r="B181" s="98" t="s">
        <v>269</v>
      </c>
      <c r="C181" s="103" t="s">
        <v>259</v>
      </c>
      <c r="D181" s="244">
        <v>0</v>
      </c>
      <c r="E181" s="242"/>
      <c r="F181" s="242">
        <v>0</v>
      </c>
      <c r="G181" s="232">
        <f t="shared" si="4"/>
        <v>0</v>
      </c>
      <c r="H181" s="247"/>
      <c r="I181" s="183">
        <f t="shared" si="5"/>
        <v>0</v>
      </c>
      <c r="J181" s="183">
        <f t="shared" si="6"/>
        <v>0</v>
      </c>
    </row>
    <row r="182" spans="1:12" ht="12.75" x14ac:dyDescent="0.25">
      <c r="B182" s="98" t="s">
        <v>270</v>
      </c>
      <c r="C182" s="103" t="s">
        <v>131</v>
      </c>
      <c r="D182" s="244">
        <v>5800</v>
      </c>
      <c r="E182" s="242">
        <v>10590.75</v>
      </c>
      <c r="F182" s="242">
        <v>3530</v>
      </c>
      <c r="G182" s="232">
        <f t="shared" si="4"/>
        <v>14120.75</v>
      </c>
      <c r="H182" s="247">
        <v>26000</v>
      </c>
      <c r="I182" s="183">
        <f t="shared" si="5"/>
        <v>20200</v>
      </c>
      <c r="J182" s="183">
        <f t="shared" si="6"/>
        <v>11879.25</v>
      </c>
    </row>
    <row r="183" spans="1:12" x14ac:dyDescent="0.2">
      <c r="B183" s="102"/>
      <c r="C183" s="66"/>
      <c r="D183" s="188"/>
      <c r="E183" s="187">
        <v>0</v>
      </c>
      <c r="F183" s="187"/>
      <c r="G183" s="235">
        <f>E183+F183</f>
        <v>0</v>
      </c>
      <c r="H183" s="248"/>
      <c r="I183" s="184">
        <f t="shared" si="5"/>
        <v>0</v>
      </c>
      <c r="J183" s="184">
        <f t="shared" si="6"/>
        <v>0</v>
      </c>
    </row>
    <row r="184" spans="1:12" x14ac:dyDescent="0.2">
      <c r="B184" s="17"/>
      <c r="C184" s="17"/>
      <c r="D184" s="237">
        <f t="shared" ref="D184:J184" si="7">SUM(D175:D183)</f>
        <v>5800</v>
      </c>
      <c r="E184" s="237">
        <f t="shared" si="7"/>
        <v>10590.75</v>
      </c>
      <c r="F184" s="237">
        <f t="shared" si="7"/>
        <v>3530</v>
      </c>
      <c r="G184" s="237">
        <f t="shared" si="7"/>
        <v>14120.75</v>
      </c>
      <c r="H184" s="237">
        <f t="shared" si="7"/>
        <v>26000</v>
      </c>
      <c r="I184" s="237">
        <f t="shared" si="7"/>
        <v>20200</v>
      </c>
      <c r="J184" s="237">
        <f t="shared" si="7"/>
        <v>11879.25</v>
      </c>
    </row>
    <row r="185" spans="1:12" x14ac:dyDescent="0.2">
      <c r="A185" s="134"/>
      <c r="B185" s="17"/>
      <c r="C185" s="17"/>
      <c r="D185" s="249"/>
      <c r="E185" s="249"/>
      <c r="F185" s="249"/>
      <c r="G185" s="250"/>
      <c r="H185" s="249"/>
      <c r="I185" s="249" t="s">
        <v>2</v>
      </c>
      <c r="J185" s="249" t="s">
        <v>2</v>
      </c>
    </row>
    <row r="186" spans="1:12" ht="12.75" thickBot="1" x14ac:dyDescent="0.25">
      <c r="A186" s="134"/>
      <c r="B186" s="100"/>
      <c r="C186" s="24" t="s">
        <v>17</v>
      </c>
      <c r="D186" s="251">
        <f t="shared" ref="D186:J186" si="8">D157+D162+D167+D173+D184</f>
        <v>194470</v>
      </c>
      <c r="E186" s="251">
        <f t="shared" si="8"/>
        <v>152836.75</v>
      </c>
      <c r="F186" s="251">
        <f t="shared" si="8"/>
        <v>52538</v>
      </c>
      <c r="G186" s="251">
        <f t="shared" si="8"/>
        <v>205374.75</v>
      </c>
      <c r="H186" s="251">
        <f t="shared" si="8"/>
        <v>228020</v>
      </c>
      <c r="I186" s="251">
        <f t="shared" si="8"/>
        <v>33550</v>
      </c>
      <c r="J186" s="251">
        <f t="shared" si="8"/>
        <v>22645.25</v>
      </c>
    </row>
    <row r="187" spans="1:12" ht="12.75" thickTop="1" x14ac:dyDescent="0.2">
      <c r="A187" s="134"/>
      <c r="B187" s="100"/>
      <c r="D187" s="13"/>
      <c r="E187" s="13"/>
      <c r="F187" s="13"/>
      <c r="G187" s="13"/>
      <c r="H187" s="13"/>
      <c r="I187" s="14"/>
      <c r="J187" s="14"/>
    </row>
    <row r="188" spans="1:12" ht="15.75" x14ac:dyDescent="0.25">
      <c r="A188" s="134"/>
      <c r="B188" s="100"/>
      <c r="C188" s="95" t="str">
        <f>'Cover &amp; Table of Contents'!B35</f>
        <v>Detailed Estimates of Expenditure</v>
      </c>
      <c r="D188" s="13"/>
      <c r="E188" s="13"/>
      <c r="F188" s="13"/>
      <c r="G188" s="13"/>
      <c r="H188" s="13"/>
      <c r="I188" s="14"/>
      <c r="J188" s="14"/>
    </row>
    <row r="189" spans="1:12" ht="20.25" customHeight="1" x14ac:dyDescent="0.2">
      <c r="A189" s="134"/>
      <c r="B189" s="100"/>
      <c r="D189" s="13"/>
      <c r="E189" s="13"/>
      <c r="F189" s="13"/>
      <c r="G189" s="13"/>
      <c r="H189" s="13"/>
      <c r="I189" s="14"/>
      <c r="J189" s="14"/>
    </row>
    <row r="190" spans="1:12" s="19" customFormat="1" ht="12.75" x14ac:dyDescent="0.25">
      <c r="A190" s="132"/>
      <c r="B190" s="99"/>
      <c r="C190" s="62" t="s">
        <v>5</v>
      </c>
      <c r="D190" s="104" t="s">
        <v>275</v>
      </c>
      <c r="E190" s="104" t="s">
        <v>276</v>
      </c>
      <c r="F190" s="104" t="s">
        <v>277</v>
      </c>
      <c r="G190" s="104" t="s">
        <v>278</v>
      </c>
      <c r="H190" s="277" t="s">
        <v>279</v>
      </c>
      <c r="I190" s="104" t="s">
        <v>282</v>
      </c>
      <c r="J190" s="104" t="s">
        <v>283</v>
      </c>
    </row>
    <row r="191" spans="1:12" s="19" customFormat="1" ht="12.75" x14ac:dyDescent="0.25">
      <c r="A191" s="132"/>
      <c r="B191" s="99"/>
      <c r="C191" s="62"/>
      <c r="D191" s="104" t="s">
        <v>6</v>
      </c>
      <c r="E191" s="104" t="s">
        <v>7</v>
      </c>
      <c r="F191" s="104" t="s">
        <v>111</v>
      </c>
      <c r="G191" s="104" t="s">
        <v>80</v>
      </c>
      <c r="H191" s="277" t="s">
        <v>6</v>
      </c>
      <c r="I191" s="104" t="s">
        <v>280</v>
      </c>
      <c r="J191" s="104" t="s">
        <v>280</v>
      </c>
    </row>
    <row r="192" spans="1:12" s="61" customFormat="1" ht="12.75" x14ac:dyDescent="0.25">
      <c r="A192" s="132"/>
      <c r="B192" s="99"/>
      <c r="C192" s="62"/>
      <c r="D192" s="105" t="s">
        <v>287</v>
      </c>
      <c r="E192" s="105" t="s">
        <v>289</v>
      </c>
      <c r="F192" s="105" t="s">
        <v>290</v>
      </c>
      <c r="G192" s="105" t="s">
        <v>287</v>
      </c>
      <c r="H192" s="278" t="s">
        <v>287</v>
      </c>
      <c r="I192" s="105"/>
      <c r="J192" s="105"/>
    </row>
    <row r="193" spans="1:11" s="27" customFormat="1" ht="17.25" customHeight="1" x14ac:dyDescent="0.2">
      <c r="A193" s="132"/>
      <c r="B193" s="99"/>
      <c r="D193" s="106">
        <f>D149</f>
        <v>2021</v>
      </c>
      <c r="E193" s="106">
        <f>E149</f>
        <v>2021</v>
      </c>
      <c r="F193" s="106">
        <f>F149</f>
        <v>2021</v>
      </c>
      <c r="G193" s="106">
        <f>G149</f>
        <v>2021</v>
      </c>
      <c r="H193" s="279" t="str">
        <f>H149</f>
        <v>2022</v>
      </c>
      <c r="I193" s="106" t="s">
        <v>12</v>
      </c>
      <c r="J193" s="106" t="s">
        <v>40</v>
      </c>
    </row>
    <row r="194" spans="1:11" ht="14.25" customHeight="1" x14ac:dyDescent="0.2">
      <c r="D194" s="20" t="s">
        <v>139</v>
      </c>
      <c r="E194" s="20" t="s">
        <v>139</v>
      </c>
      <c r="F194" s="20" t="s">
        <v>139</v>
      </c>
      <c r="G194" s="20" t="s">
        <v>139</v>
      </c>
      <c r="H194" s="280" t="s">
        <v>139</v>
      </c>
      <c r="I194" s="20" t="s">
        <v>139</v>
      </c>
      <c r="J194" s="20" t="s">
        <v>139</v>
      </c>
    </row>
    <row r="195" spans="1:11" ht="7.5" customHeight="1" x14ac:dyDescent="0.2"/>
    <row r="196" spans="1:11" x14ac:dyDescent="0.2">
      <c r="A196" s="133">
        <v>6</v>
      </c>
      <c r="C196" s="63" t="s">
        <v>13</v>
      </c>
      <c r="D196" s="13"/>
      <c r="E196" s="13"/>
      <c r="F196" s="13"/>
      <c r="G196" s="13"/>
      <c r="H196" s="13"/>
      <c r="I196" s="14"/>
      <c r="J196" s="14"/>
    </row>
    <row r="197" spans="1:11" ht="12.75" x14ac:dyDescent="0.25">
      <c r="B197" s="98" t="s">
        <v>181</v>
      </c>
      <c r="C197" s="103" t="s">
        <v>52</v>
      </c>
      <c r="D197" s="252">
        <v>10750</v>
      </c>
      <c r="E197" s="252">
        <v>7928.25</v>
      </c>
      <c r="F197" s="253">
        <f>+E197/3</f>
        <v>2642.75</v>
      </c>
      <c r="G197" s="228">
        <f>E197+F197</f>
        <v>10571</v>
      </c>
      <c r="H197" s="254">
        <v>10742</v>
      </c>
      <c r="I197" s="180">
        <f t="shared" ref="I197:I203" si="9">H197-D197</f>
        <v>-8</v>
      </c>
      <c r="J197" s="180">
        <f t="shared" ref="J197:J203" si="10">H197-G197</f>
        <v>171</v>
      </c>
    </row>
    <row r="198" spans="1:11" ht="12.75" x14ac:dyDescent="0.25">
      <c r="B198" s="98" t="s">
        <v>182</v>
      </c>
      <c r="C198" s="103" t="s">
        <v>142</v>
      </c>
      <c r="D198" s="231">
        <v>41850</v>
      </c>
      <c r="E198" s="231">
        <v>20872</v>
      </c>
      <c r="F198" s="233">
        <v>5512</v>
      </c>
      <c r="G198" s="232">
        <f t="shared" ref="G198:G203" si="11">E198+F198</f>
        <v>26384</v>
      </c>
      <c r="H198" s="247">
        <v>42500</v>
      </c>
      <c r="I198" s="183">
        <f t="shared" si="9"/>
        <v>650</v>
      </c>
      <c r="J198" s="183">
        <f t="shared" si="10"/>
        <v>16116</v>
      </c>
    </row>
    <row r="199" spans="1:11" ht="12.75" x14ac:dyDescent="0.25">
      <c r="B199" s="98" t="s">
        <v>183</v>
      </c>
      <c r="C199" s="103" t="s">
        <v>53</v>
      </c>
      <c r="D199" s="231">
        <v>4400</v>
      </c>
      <c r="E199" s="231">
        <v>405</v>
      </c>
      <c r="F199" s="233">
        <v>2166</v>
      </c>
      <c r="G199" s="232">
        <f t="shared" si="11"/>
        <v>2571</v>
      </c>
      <c r="H199" s="255">
        <v>4500</v>
      </c>
      <c r="I199" s="183">
        <f t="shared" si="9"/>
        <v>100</v>
      </c>
      <c r="J199" s="183">
        <f t="shared" si="10"/>
        <v>1929</v>
      </c>
    </row>
    <row r="200" spans="1:11" ht="12.75" x14ac:dyDescent="0.25">
      <c r="B200" s="98" t="s">
        <v>184</v>
      </c>
      <c r="C200" s="103" t="s">
        <v>54</v>
      </c>
      <c r="D200" s="231">
        <v>485</v>
      </c>
      <c r="E200" s="231">
        <v>242</v>
      </c>
      <c r="F200" s="233">
        <v>0</v>
      </c>
      <c r="G200" s="232">
        <f t="shared" si="11"/>
        <v>242</v>
      </c>
      <c r="H200" s="255">
        <v>485</v>
      </c>
      <c r="I200" s="183">
        <f t="shared" si="9"/>
        <v>0</v>
      </c>
      <c r="J200" s="183">
        <f t="shared" si="10"/>
        <v>243</v>
      </c>
    </row>
    <row r="201" spans="1:11" ht="12.75" x14ac:dyDescent="0.25">
      <c r="A201" s="135"/>
      <c r="B201" s="101" t="s">
        <v>185</v>
      </c>
      <c r="C201" s="103" t="s">
        <v>19</v>
      </c>
      <c r="D201" s="231">
        <v>4200</v>
      </c>
      <c r="E201" s="231">
        <v>1777</v>
      </c>
      <c r="F201" s="233">
        <v>591</v>
      </c>
      <c r="G201" s="232">
        <f t="shared" si="11"/>
        <v>2368</v>
      </c>
      <c r="H201" s="255">
        <v>4400</v>
      </c>
      <c r="I201" s="183">
        <f t="shared" si="9"/>
        <v>200</v>
      </c>
      <c r="J201" s="183">
        <f t="shared" si="10"/>
        <v>2032</v>
      </c>
    </row>
    <row r="202" spans="1:11" ht="12.75" x14ac:dyDescent="0.25">
      <c r="A202" s="135"/>
      <c r="B202" s="101" t="s">
        <v>186</v>
      </c>
      <c r="C202" s="103" t="s">
        <v>55</v>
      </c>
      <c r="D202" s="231">
        <v>13000</v>
      </c>
      <c r="E202" s="231">
        <v>9750</v>
      </c>
      <c r="F202" s="233">
        <f>+E202/3</f>
        <v>3250</v>
      </c>
      <c r="G202" s="232">
        <f t="shared" si="11"/>
        <v>13000</v>
      </c>
      <c r="H202" s="255">
        <v>13000</v>
      </c>
      <c r="I202" s="183">
        <f t="shared" si="9"/>
        <v>0</v>
      </c>
      <c r="J202" s="183">
        <f t="shared" si="10"/>
        <v>0</v>
      </c>
    </row>
    <row r="203" spans="1:11" ht="12.75" x14ac:dyDescent="0.25">
      <c r="A203" s="135"/>
      <c r="B203" s="101" t="s">
        <v>187</v>
      </c>
      <c r="C203" s="103" t="s">
        <v>56</v>
      </c>
      <c r="D203" s="256">
        <v>500</v>
      </c>
      <c r="E203" s="256"/>
      <c r="F203" s="257">
        <v>0</v>
      </c>
      <c r="G203" s="235">
        <f t="shared" si="11"/>
        <v>0</v>
      </c>
      <c r="H203" s="258">
        <v>500</v>
      </c>
      <c r="I203" s="184">
        <f t="shared" si="9"/>
        <v>0</v>
      </c>
      <c r="J203" s="184">
        <f t="shared" si="10"/>
        <v>500</v>
      </c>
    </row>
    <row r="204" spans="1:11" x14ac:dyDescent="0.2">
      <c r="A204" s="135"/>
      <c r="B204" s="101"/>
      <c r="C204" s="67"/>
      <c r="D204" s="196">
        <f t="shared" ref="D204:J204" si="12">SUM(D197:D203)</f>
        <v>75185</v>
      </c>
      <c r="E204" s="196">
        <f t="shared" si="12"/>
        <v>40974.25</v>
      </c>
      <c r="F204" s="196">
        <f t="shared" si="12"/>
        <v>14161.75</v>
      </c>
      <c r="G204" s="259">
        <f t="shared" si="12"/>
        <v>55136</v>
      </c>
      <c r="H204" s="196">
        <f t="shared" si="12"/>
        <v>76127</v>
      </c>
      <c r="I204" s="196">
        <f>SUM(I197:I203)</f>
        <v>942</v>
      </c>
      <c r="J204" s="196">
        <f t="shared" si="12"/>
        <v>20991</v>
      </c>
    </row>
    <row r="205" spans="1:11" x14ac:dyDescent="0.2">
      <c r="A205" s="135"/>
      <c r="B205" s="101"/>
      <c r="C205" s="67"/>
      <c r="D205" s="260"/>
      <c r="E205" s="260"/>
      <c r="F205" s="260"/>
      <c r="G205" s="260"/>
      <c r="H205" s="260"/>
      <c r="I205" s="260"/>
      <c r="J205" s="260"/>
    </row>
    <row r="206" spans="1:11" x14ac:dyDescent="0.2">
      <c r="A206" s="133">
        <v>7</v>
      </c>
      <c r="C206" s="63" t="s">
        <v>20</v>
      </c>
      <c r="D206" s="303"/>
      <c r="E206" s="303"/>
      <c r="F206" s="303"/>
      <c r="G206" s="303"/>
      <c r="H206" s="303"/>
      <c r="I206" s="212"/>
      <c r="J206" s="212"/>
    </row>
    <row r="207" spans="1:11" ht="12.75" x14ac:dyDescent="0.25">
      <c r="B207" s="98" t="s">
        <v>204</v>
      </c>
      <c r="C207" s="103" t="s">
        <v>205</v>
      </c>
      <c r="D207" s="261">
        <v>0</v>
      </c>
      <c r="E207" s="261"/>
      <c r="F207" s="262"/>
      <c r="G207" s="263">
        <f>E207+F207</f>
        <v>0</v>
      </c>
      <c r="H207" s="264">
        <v>0</v>
      </c>
      <c r="I207" s="180">
        <f>H207-D207</f>
        <v>0</v>
      </c>
      <c r="J207" s="180">
        <f>H207-G207</f>
        <v>0</v>
      </c>
      <c r="K207" s="26"/>
    </row>
    <row r="208" spans="1:11" ht="12.75" x14ac:dyDescent="0.25">
      <c r="B208" s="98" t="s">
        <v>206</v>
      </c>
      <c r="C208" s="103" t="s">
        <v>296</v>
      </c>
      <c r="D208" s="265">
        <v>650</v>
      </c>
      <c r="E208" s="265"/>
      <c r="F208" s="266">
        <f>+E208/3</f>
        <v>0</v>
      </c>
      <c r="G208" s="267">
        <f t="shared" ref="G208:G237" si="13">E208+F208</f>
        <v>0</v>
      </c>
      <c r="H208" s="268">
        <v>650</v>
      </c>
      <c r="I208" s="183">
        <f t="shared" ref="I208:I237" si="14">H208-D208</f>
        <v>0</v>
      </c>
      <c r="J208" s="183">
        <f t="shared" ref="J208:J237" si="15">H208-G208</f>
        <v>650</v>
      </c>
      <c r="K208" s="26"/>
    </row>
    <row r="209" spans="2:11" ht="12.75" x14ac:dyDescent="0.25">
      <c r="B209" s="98" t="s">
        <v>188</v>
      </c>
      <c r="C209" s="103" t="s">
        <v>144</v>
      </c>
      <c r="D209" s="265">
        <v>14807</v>
      </c>
      <c r="E209" s="265">
        <v>3795</v>
      </c>
      <c r="F209" s="266">
        <v>1288</v>
      </c>
      <c r="G209" s="267">
        <f t="shared" si="13"/>
        <v>5083</v>
      </c>
      <c r="H209" s="268">
        <v>15000</v>
      </c>
      <c r="I209" s="183">
        <f t="shared" si="14"/>
        <v>193</v>
      </c>
      <c r="J209" s="183">
        <f t="shared" si="15"/>
        <v>9917</v>
      </c>
      <c r="K209" s="26"/>
    </row>
    <row r="210" spans="2:11" ht="12.75" x14ac:dyDescent="0.25">
      <c r="B210" s="98" t="s">
        <v>208</v>
      </c>
      <c r="C210" s="103" t="s">
        <v>21</v>
      </c>
      <c r="D210" s="265">
        <v>1750</v>
      </c>
      <c r="E210" s="265">
        <v>3295</v>
      </c>
      <c r="F210" s="266">
        <v>780</v>
      </c>
      <c r="G210" s="267">
        <f>E210+F210</f>
        <v>4075</v>
      </c>
      <c r="H210" s="268">
        <v>4000</v>
      </c>
      <c r="I210" s="183">
        <f t="shared" si="14"/>
        <v>2250</v>
      </c>
      <c r="J210" s="183">
        <f t="shared" si="15"/>
        <v>-75</v>
      </c>
      <c r="K210" s="26"/>
    </row>
    <row r="211" spans="2:11" ht="12.75" x14ac:dyDescent="0.25">
      <c r="B211" s="98" t="s">
        <v>262</v>
      </c>
      <c r="C211" s="103" t="s">
        <v>59</v>
      </c>
      <c r="D211" s="265">
        <v>5000</v>
      </c>
      <c r="E211" s="265">
        <v>2387</v>
      </c>
      <c r="F211" s="266">
        <v>669</v>
      </c>
      <c r="G211" s="267">
        <f t="shared" si="13"/>
        <v>3056</v>
      </c>
      <c r="H211" s="268">
        <v>4000</v>
      </c>
      <c r="I211" s="183">
        <f t="shared" si="14"/>
        <v>-1000</v>
      </c>
      <c r="J211" s="183">
        <f t="shared" si="15"/>
        <v>944</v>
      </c>
      <c r="K211" s="26"/>
    </row>
    <row r="212" spans="2:11" ht="12.75" x14ac:dyDescent="0.25">
      <c r="B212" s="98" t="s">
        <v>189</v>
      </c>
      <c r="C212" s="103" t="s">
        <v>60</v>
      </c>
      <c r="D212" s="265">
        <v>0</v>
      </c>
      <c r="E212" s="265">
        <v>0</v>
      </c>
      <c r="F212" s="266">
        <v>0</v>
      </c>
      <c r="G212" s="267">
        <f t="shared" si="13"/>
        <v>0</v>
      </c>
      <c r="H212" s="268">
        <v>0</v>
      </c>
      <c r="I212" s="183">
        <f t="shared" si="14"/>
        <v>0</v>
      </c>
      <c r="J212" s="183">
        <f t="shared" si="15"/>
        <v>0</v>
      </c>
      <c r="K212" s="26"/>
    </row>
    <row r="213" spans="2:11" ht="12.75" x14ac:dyDescent="0.25">
      <c r="B213" s="98" t="s">
        <v>203</v>
      </c>
      <c r="C213" s="103" t="s">
        <v>110</v>
      </c>
      <c r="D213" s="265">
        <v>1510</v>
      </c>
      <c r="E213" s="265">
        <v>1418.25</v>
      </c>
      <c r="F213" s="266">
        <v>472.75</v>
      </c>
      <c r="G213" s="267">
        <f t="shared" si="13"/>
        <v>1891</v>
      </c>
      <c r="H213" s="268">
        <v>2000</v>
      </c>
      <c r="I213" s="183">
        <f t="shared" si="14"/>
        <v>490</v>
      </c>
      <c r="J213" s="183">
        <f t="shared" si="15"/>
        <v>109</v>
      </c>
      <c r="K213" s="26"/>
    </row>
    <row r="214" spans="2:11" ht="12.75" x14ac:dyDescent="0.25">
      <c r="B214" s="98" t="s">
        <v>232</v>
      </c>
      <c r="C214" s="103" t="s">
        <v>230</v>
      </c>
      <c r="D214" s="265">
        <v>60</v>
      </c>
      <c r="E214" s="265">
        <v>224.25</v>
      </c>
      <c r="F214" s="266">
        <v>74.75</v>
      </c>
      <c r="G214" s="267">
        <f t="shared" si="13"/>
        <v>299</v>
      </c>
      <c r="H214" s="268">
        <v>350</v>
      </c>
      <c r="I214" s="183">
        <f t="shared" si="14"/>
        <v>290</v>
      </c>
      <c r="J214" s="183">
        <f t="shared" si="15"/>
        <v>51</v>
      </c>
      <c r="K214" s="26"/>
    </row>
    <row r="215" spans="2:11" ht="12.75" x14ac:dyDescent="0.25">
      <c r="B215" s="98" t="s">
        <v>210</v>
      </c>
      <c r="C215" s="103" t="s">
        <v>209</v>
      </c>
      <c r="D215" s="265">
        <v>0</v>
      </c>
      <c r="E215" s="265">
        <v>0</v>
      </c>
      <c r="F215" s="266">
        <v>0</v>
      </c>
      <c r="G215" s="267">
        <f t="shared" si="13"/>
        <v>0</v>
      </c>
      <c r="H215" s="268">
        <v>0</v>
      </c>
      <c r="I215" s="183">
        <f t="shared" si="14"/>
        <v>0</v>
      </c>
      <c r="J215" s="183">
        <f t="shared" si="15"/>
        <v>0</v>
      </c>
      <c r="K215" s="26"/>
    </row>
    <row r="216" spans="2:11" ht="12.75" x14ac:dyDescent="0.25">
      <c r="B216" s="98" t="s">
        <v>260</v>
      </c>
      <c r="C216" s="103" t="s">
        <v>261</v>
      </c>
      <c r="D216" s="265">
        <v>10288</v>
      </c>
      <c r="E216" s="265">
        <v>3825</v>
      </c>
      <c r="F216" s="266">
        <v>1226</v>
      </c>
      <c r="G216" s="267">
        <f t="shared" si="13"/>
        <v>5051</v>
      </c>
      <c r="H216" s="268">
        <v>10455</v>
      </c>
      <c r="I216" s="183">
        <f t="shared" si="14"/>
        <v>167</v>
      </c>
      <c r="J216" s="183">
        <f t="shared" si="15"/>
        <v>5404</v>
      </c>
      <c r="K216" s="26"/>
    </row>
    <row r="217" spans="2:11" ht="12.75" x14ac:dyDescent="0.25">
      <c r="B217" s="98" t="s">
        <v>190</v>
      </c>
      <c r="C217" s="103" t="s">
        <v>61</v>
      </c>
      <c r="D217" s="265">
        <v>25994</v>
      </c>
      <c r="E217" s="265">
        <v>23984</v>
      </c>
      <c r="F217" s="266">
        <v>9660</v>
      </c>
      <c r="G217" s="267">
        <f t="shared" si="13"/>
        <v>33644</v>
      </c>
      <c r="H217" s="268">
        <v>34000</v>
      </c>
      <c r="I217" s="183">
        <f t="shared" si="14"/>
        <v>8006</v>
      </c>
      <c r="J217" s="183">
        <f t="shared" si="15"/>
        <v>356</v>
      </c>
      <c r="K217" s="26"/>
    </row>
    <row r="218" spans="2:11" ht="12.75" x14ac:dyDescent="0.25">
      <c r="B218" s="98" t="s">
        <v>192</v>
      </c>
      <c r="C218" s="103" t="s">
        <v>62</v>
      </c>
      <c r="D218" s="265">
        <v>2000</v>
      </c>
      <c r="E218" s="265">
        <v>1188.75</v>
      </c>
      <c r="F218" s="266">
        <v>396</v>
      </c>
      <c r="G218" s="267">
        <f t="shared" si="13"/>
        <v>1584.75</v>
      </c>
      <c r="H218" s="268">
        <v>2000</v>
      </c>
      <c r="I218" s="183">
        <f t="shared" si="14"/>
        <v>0</v>
      </c>
      <c r="J218" s="183">
        <f t="shared" si="15"/>
        <v>415.25</v>
      </c>
      <c r="K218" s="26"/>
    </row>
    <row r="219" spans="2:11" ht="12.75" x14ac:dyDescent="0.25">
      <c r="B219" s="98" t="s">
        <v>193</v>
      </c>
      <c r="C219" s="103" t="s">
        <v>109</v>
      </c>
      <c r="D219" s="265">
        <v>0</v>
      </c>
      <c r="E219" s="265">
        <v>0</v>
      </c>
      <c r="F219" s="266">
        <v>0</v>
      </c>
      <c r="G219" s="267">
        <f t="shared" si="13"/>
        <v>0</v>
      </c>
      <c r="H219" s="268">
        <v>0</v>
      </c>
      <c r="I219" s="183">
        <f t="shared" si="14"/>
        <v>0</v>
      </c>
      <c r="J219" s="183">
        <f t="shared" si="15"/>
        <v>0</v>
      </c>
      <c r="K219" s="26"/>
    </row>
    <row r="220" spans="2:11" ht="12.75" x14ac:dyDescent="0.25">
      <c r="B220" s="98" t="s">
        <v>191</v>
      </c>
      <c r="C220" s="103" t="s">
        <v>116</v>
      </c>
      <c r="D220" s="265">
        <v>0</v>
      </c>
      <c r="E220" s="265">
        <v>0</v>
      </c>
      <c r="F220" s="266">
        <v>0</v>
      </c>
      <c r="G220" s="267">
        <f t="shared" si="13"/>
        <v>0</v>
      </c>
      <c r="H220" s="268">
        <v>0</v>
      </c>
      <c r="I220" s="183">
        <f t="shared" si="14"/>
        <v>0</v>
      </c>
      <c r="J220" s="183">
        <f t="shared" si="15"/>
        <v>0</v>
      </c>
      <c r="K220" s="26"/>
    </row>
    <row r="221" spans="2:11" ht="12.75" x14ac:dyDescent="0.25">
      <c r="B221" s="98" t="s">
        <v>298</v>
      </c>
      <c r="C221" s="103" t="s">
        <v>143</v>
      </c>
      <c r="D221" s="265">
        <v>10016</v>
      </c>
      <c r="E221" s="265">
        <v>895</v>
      </c>
      <c r="F221" s="266">
        <v>148</v>
      </c>
      <c r="G221" s="267">
        <f t="shared" si="13"/>
        <v>1043</v>
      </c>
      <c r="H221" s="268">
        <v>10350</v>
      </c>
      <c r="I221" s="183">
        <f t="shared" si="14"/>
        <v>334</v>
      </c>
      <c r="J221" s="183">
        <f t="shared" si="15"/>
        <v>9307</v>
      </c>
      <c r="K221" s="26"/>
    </row>
    <row r="222" spans="2:11" ht="12.75" x14ac:dyDescent="0.25">
      <c r="B222" s="98" t="s">
        <v>194</v>
      </c>
      <c r="C222" s="103" t="s">
        <v>63</v>
      </c>
      <c r="D222" s="265">
        <v>0</v>
      </c>
      <c r="E222" s="265">
        <v>0</v>
      </c>
      <c r="F222" s="266">
        <v>0</v>
      </c>
      <c r="G222" s="267">
        <f t="shared" si="13"/>
        <v>0</v>
      </c>
      <c r="H222" s="268">
        <v>0</v>
      </c>
      <c r="I222" s="183">
        <f t="shared" si="14"/>
        <v>0</v>
      </c>
      <c r="J222" s="183">
        <f t="shared" si="15"/>
        <v>0</v>
      </c>
      <c r="K222" s="26"/>
    </row>
    <row r="223" spans="2:11" ht="12.75" x14ac:dyDescent="0.25">
      <c r="B223" s="98" t="s">
        <v>195</v>
      </c>
      <c r="C223" s="103" t="s">
        <v>64</v>
      </c>
      <c r="D223" s="265">
        <v>3609</v>
      </c>
      <c r="E223" s="265">
        <v>2640</v>
      </c>
      <c r="F223" s="266">
        <v>880</v>
      </c>
      <c r="G223" s="267">
        <f t="shared" si="13"/>
        <v>3520</v>
      </c>
      <c r="H223" s="268">
        <v>3609</v>
      </c>
      <c r="I223" s="183">
        <f t="shared" si="14"/>
        <v>0</v>
      </c>
      <c r="J223" s="183">
        <f t="shared" si="15"/>
        <v>89</v>
      </c>
      <c r="K223" s="26"/>
    </row>
    <row r="224" spans="2:11" ht="12.75" x14ac:dyDescent="0.25">
      <c r="B224" s="98" t="s">
        <v>196</v>
      </c>
      <c r="C224" s="103" t="s">
        <v>65</v>
      </c>
      <c r="D224" s="265">
        <v>0</v>
      </c>
      <c r="E224" s="265">
        <v>0</v>
      </c>
      <c r="F224" s="266">
        <v>0</v>
      </c>
      <c r="G224" s="267">
        <f t="shared" si="13"/>
        <v>0</v>
      </c>
      <c r="H224" s="268">
        <v>0</v>
      </c>
      <c r="I224" s="183">
        <f t="shared" si="14"/>
        <v>0</v>
      </c>
      <c r="J224" s="183">
        <f t="shared" si="15"/>
        <v>0</v>
      </c>
      <c r="K224" s="26"/>
    </row>
    <row r="225" spans="1:11" ht="12.75" x14ac:dyDescent="0.25">
      <c r="B225" s="98" t="s">
        <v>233</v>
      </c>
      <c r="C225" s="103" t="s">
        <v>66</v>
      </c>
      <c r="D225" s="265">
        <v>1085</v>
      </c>
      <c r="E225" s="265">
        <v>624</v>
      </c>
      <c r="F225" s="266">
        <v>197</v>
      </c>
      <c r="G225" s="267">
        <f t="shared" si="13"/>
        <v>821</v>
      </c>
      <c r="H225" s="268">
        <v>1085</v>
      </c>
      <c r="I225" s="183">
        <f t="shared" si="14"/>
        <v>0</v>
      </c>
      <c r="J225" s="183">
        <f t="shared" si="15"/>
        <v>264</v>
      </c>
      <c r="K225" s="26"/>
    </row>
    <row r="226" spans="1:11" ht="12.75" x14ac:dyDescent="0.25">
      <c r="B226" s="98" t="s">
        <v>197</v>
      </c>
      <c r="C226" s="103" t="s">
        <v>67</v>
      </c>
      <c r="D226" s="265">
        <v>0</v>
      </c>
      <c r="E226" s="265">
        <v>0</v>
      </c>
      <c r="F226" s="266">
        <v>0</v>
      </c>
      <c r="G226" s="267">
        <f t="shared" si="13"/>
        <v>0</v>
      </c>
      <c r="H226" s="268">
        <v>0</v>
      </c>
      <c r="I226" s="183">
        <f t="shared" si="14"/>
        <v>0</v>
      </c>
      <c r="J226" s="183">
        <f t="shared" si="15"/>
        <v>0</v>
      </c>
      <c r="K226" s="26"/>
    </row>
    <row r="227" spans="1:11" ht="12.75" x14ac:dyDescent="0.25">
      <c r="B227" s="98" t="s">
        <v>198</v>
      </c>
      <c r="C227" s="103" t="s">
        <v>68</v>
      </c>
      <c r="D227" s="265">
        <v>0</v>
      </c>
      <c r="E227" s="265">
        <v>0</v>
      </c>
      <c r="F227" s="266">
        <v>0</v>
      </c>
      <c r="G227" s="267">
        <f t="shared" si="13"/>
        <v>0</v>
      </c>
      <c r="H227" s="268">
        <v>0</v>
      </c>
      <c r="I227" s="183">
        <f t="shared" si="14"/>
        <v>0</v>
      </c>
      <c r="J227" s="183">
        <f t="shared" si="15"/>
        <v>0</v>
      </c>
      <c r="K227" s="26"/>
    </row>
    <row r="228" spans="1:11" ht="12.75" x14ac:dyDescent="0.25">
      <c r="B228" s="98" t="s">
        <v>199</v>
      </c>
      <c r="C228" s="103" t="s">
        <v>69</v>
      </c>
      <c r="D228" s="265">
        <v>0</v>
      </c>
      <c r="E228" s="265">
        <v>0</v>
      </c>
      <c r="F228" s="266">
        <v>0</v>
      </c>
      <c r="G228" s="267">
        <f t="shared" si="13"/>
        <v>0</v>
      </c>
      <c r="H228" s="268">
        <v>0</v>
      </c>
      <c r="I228" s="183">
        <f t="shared" si="14"/>
        <v>0</v>
      </c>
      <c r="J228" s="183">
        <f t="shared" si="15"/>
        <v>0</v>
      </c>
      <c r="K228" s="26"/>
    </row>
    <row r="229" spans="1:11" ht="12.75" x14ac:dyDescent="0.25">
      <c r="B229" s="98" t="s">
        <v>200</v>
      </c>
      <c r="C229" s="103" t="s">
        <v>231</v>
      </c>
      <c r="D229" s="265">
        <v>0</v>
      </c>
      <c r="E229" s="265">
        <v>0</v>
      </c>
      <c r="F229" s="266">
        <v>0</v>
      </c>
      <c r="G229" s="267">
        <f t="shared" si="13"/>
        <v>0</v>
      </c>
      <c r="H229" s="268">
        <v>0</v>
      </c>
      <c r="I229" s="183">
        <f t="shared" si="14"/>
        <v>0</v>
      </c>
      <c r="J229" s="183">
        <f t="shared" si="15"/>
        <v>0</v>
      </c>
      <c r="K229" s="26"/>
    </row>
    <row r="230" spans="1:11" ht="12.75" x14ac:dyDescent="0.25">
      <c r="B230" s="98" t="s">
        <v>202</v>
      </c>
      <c r="C230" s="103" t="s">
        <v>70</v>
      </c>
      <c r="D230" s="265">
        <v>0</v>
      </c>
      <c r="E230" s="265">
        <v>0</v>
      </c>
      <c r="F230" s="266">
        <v>0</v>
      </c>
      <c r="G230" s="267">
        <f t="shared" si="13"/>
        <v>0</v>
      </c>
      <c r="H230" s="268">
        <v>0</v>
      </c>
      <c r="I230" s="183">
        <f t="shared" si="14"/>
        <v>0</v>
      </c>
      <c r="J230" s="183">
        <f t="shared" si="15"/>
        <v>0</v>
      </c>
      <c r="K230" s="26"/>
    </row>
    <row r="231" spans="1:11" ht="12.75" x14ac:dyDescent="0.25">
      <c r="B231" s="98" t="s">
        <v>201</v>
      </c>
      <c r="C231" s="103" t="s">
        <v>113</v>
      </c>
      <c r="D231" s="265">
        <v>3500</v>
      </c>
      <c r="E231" s="265">
        <v>1569.75</v>
      </c>
      <c r="F231" s="266">
        <v>523.25</v>
      </c>
      <c r="G231" s="267">
        <f t="shared" si="13"/>
        <v>2093</v>
      </c>
      <c r="H231" s="268">
        <v>3500</v>
      </c>
      <c r="I231" s="183">
        <f t="shared" si="14"/>
        <v>0</v>
      </c>
      <c r="J231" s="183">
        <f t="shared" si="15"/>
        <v>1407</v>
      </c>
      <c r="K231" s="26"/>
    </row>
    <row r="232" spans="1:11" ht="12.75" x14ac:dyDescent="0.25">
      <c r="B232" s="98" t="s">
        <v>226</v>
      </c>
      <c r="C232" s="103" t="s">
        <v>58</v>
      </c>
      <c r="D232" s="265">
        <v>1000</v>
      </c>
      <c r="E232" s="265">
        <v>754</v>
      </c>
      <c r="F232" s="266">
        <v>120</v>
      </c>
      <c r="G232" s="267">
        <f t="shared" si="13"/>
        <v>874</v>
      </c>
      <c r="H232" s="268">
        <v>1000</v>
      </c>
      <c r="I232" s="183">
        <f t="shared" si="14"/>
        <v>0</v>
      </c>
      <c r="J232" s="183">
        <f t="shared" si="15"/>
        <v>126</v>
      </c>
      <c r="K232" s="26"/>
    </row>
    <row r="233" spans="1:11" ht="12.75" x14ac:dyDescent="0.25">
      <c r="B233" s="98" t="s">
        <v>225</v>
      </c>
      <c r="C233" s="103" t="s">
        <v>57</v>
      </c>
      <c r="D233" s="265">
        <v>1000</v>
      </c>
      <c r="E233" s="265">
        <v>598</v>
      </c>
      <c r="F233" s="266">
        <v>247</v>
      </c>
      <c r="G233" s="267">
        <f t="shared" si="13"/>
        <v>845</v>
      </c>
      <c r="H233" s="268">
        <v>1000</v>
      </c>
      <c r="I233" s="183">
        <f t="shared" si="14"/>
        <v>0</v>
      </c>
      <c r="J233" s="183">
        <f t="shared" si="15"/>
        <v>155</v>
      </c>
      <c r="K233" s="26"/>
    </row>
    <row r="234" spans="1:11" ht="12.75" x14ac:dyDescent="0.25">
      <c r="B234" s="98" t="s">
        <v>207</v>
      </c>
      <c r="C234" s="103" t="s">
        <v>36</v>
      </c>
      <c r="D234" s="265">
        <v>0</v>
      </c>
      <c r="E234" s="265">
        <v>248</v>
      </c>
      <c r="F234" s="266">
        <v>49</v>
      </c>
      <c r="G234" s="267">
        <f t="shared" si="13"/>
        <v>297</v>
      </c>
      <c r="H234" s="268">
        <v>350</v>
      </c>
      <c r="I234" s="183">
        <f t="shared" si="14"/>
        <v>350</v>
      </c>
      <c r="J234" s="183">
        <f t="shared" si="15"/>
        <v>53</v>
      </c>
      <c r="K234" s="26"/>
    </row>
    <row r="235" spans="1:11" ht="12.75" x14ac:dyDescent="0.25">
      <c r="B235" s="98" t="s">
        <v>223</v>
      </c>
      <c r="C235" s="103" t="s">
        <v>118</v>
      </c>
      <c r="D235" s="265">
        <v>0</v>
      </c>
      <c r="E235" s="265">
        <v>0</v>
      </c>
      <c r="F235" s="266">
        <v>0</v>
      </c>
      <c r="G235" s="267">
        <f t="shared" si="13"/>
        <v>0</v>
      </c>
      <c r="H235" s="268">
        <v>0</v>
      </c>
      <c r="I235" s="183">
        <f t="shared" si="14"/>
        <v>0</v>
      </c>
      <c r="J235" s="183">
        <f t="shared" si="15"/>
        <v>0</v>
      </c>
      <c r="K235" s="26"/>
    </row>
    <row r="236" spans="1:11" ht="12.75" x14ac:dyDescent="0.25">
      <c r="B236" s="98" t="s">
        <v>224</v>
      </c>
      <c r="C236" s="103" t="s">
        <v>112</v>
      </c>
      <c r="D236" s="265">
        <v>0</v>
      </c>
      <c r="E236" s="265">
        <v>0</v>
      </c>
      <c r="F236" s="266"/>
      <c r="G236" s="267">
        <f t="shared" si="13"/>
        <v>0</v>
      </c>
      <c r="H236" s="268">
        <v>0</v>
      </c>
      <c r="I236" s="183">
        <f t="shared" si="14"/>
        <v>0</v>
      </c>
      <c r="J236" s="183">
        <f t="shared" si="15"/>
        <v>0</v>
      </c>
      <c r="K236" s="26"/>
    </row>
    <row r="237" spans="1:11" x14ac:dyDescent="0.2">
      <c r="C237" s="94"/>
      <c r="D237" s="269">
        <v>0</v>
      </c>
      <c r="E237" s="269">
        <v>0</v>
      </c>
      <c r="F237" s="270"/>
      <c r="G237" s="267">
        <f t="shared" si="13"/>
        <v>0</v>
      </c>
      <c r="H237" s="268">
        <v>0</v>
      </c>
      <c r="I237" s="183">
        <f t="shared" si="14"/>
        <v>0</v>
      </c>
      <c r="J237" s="183">
        <f t="shared" si="15"/>
        <v>0</v>
      </c>
    </row>
    <row r="238" spans="1:11" x14ac:dyDescent="0.2">
      <c r="A238" s="134"/>
      <c r="B238" s="100"/>
      <c r="C238" s="64"/>
      <c r="D238" s="271">
        <f t="shared" ref="D238:J238" si="16">SUM(D207:D237)</f>
        <v>82269</v>
      </c>
      <c r="E238" s="271">
        <f t="shared" si="16"/>
        <v>47446</v>
      </c>
      <c r="F238" s="271">
        <f t="shared" si="16"/>
        <v>16730.75</v>
      </c>
      <c r="G238" s="271">
        <f t="shared" si="16"/>
        <v>64176.75</v>
      </c>
      <c r="H238" s="271">
        <f t="shared" si="16"/>
        <v>93349</v>
      </c>
      <c r="I238" s="271">
        <f t="shared" si="16"/>
        <v>11080</v>
      </c>
      <c r="J238" s="271">
        <f t="shared" si="16"/>
        <v>29172.25</v>
      </c>
    </row>
    <row r="239" spans="1:11" x14ac:dyDescent="0.2">
      <c r="A239" s="134"/>
      <c r="B239" s="100"/>
      <c r="C239" s="64"/>
      <c r="D239" s="79"/>
      <c r="E239" s="79"/>
      <c r="F239" s="79"/>
      <c r="G239" s="79"/>
      <c r="H239" s="79"/>
      <c r="I239" s="80"/>
      <c r="J239" s="80"/>
    </row>
    <row r="240" spans="1:11" ht="15.75" x14ac:dyDescent="0.25">
      <c r="C240" s="95" t="str">
        <f>'Cover &amp; Table of Contents'!B35</f>
        <v>Detailed Estimates of Expenditure</v>
      </c>
      <c r="D240" s="8"/>
      <c r="E240" s="95" t="s">
        <v>308</v>
      </c>
      <c r="F240" s="8"/>
      <c r="G240" s="8"/>
      <c r="H240" s="8"/>
      <c r="I240" s="8"/>
      <c r="J240" s="8"/>
    </row>
    <row r="241" spans="1:10" ht="23.25" customHeight="1" x14ac:dyDescent="0.2">
      <c r="C241" s="110"/>
      <c r="D241" s="8"/>
      <c r="E241" s="8"/>
      <c r="F241" s="8"/>
      <c r="G241" s="8"/>
      <c r="H241" s="8"/>
      <c r="I241" s="8"/>
      <c r="J241" s="8"/>
    </row>
    <row r="242" spans="1:10" s="19" customFormat="1" ht="12.75" x14ac:dyDescent="0.25">
      <c r="A242" s="132"/>
      <c r="B242" s="99"/>
      <c r="C242" s="62" t="s">
        <v>5</v>
      </c>
      <c r="D242" s="104" t="s">
        <v>275</v>
      </c>
      <c r="E242" s="104" t="s">
        <v>276</v>
      </c>
      <c r="F242" s="104" t="s">
        <v>277</v>
      </c>
      <c r="G242" s="104" t="s">
        <v>278</v>
      </c>
      <c r="H242" s="277" t="s">
        <v>279</v>
      </c>
      <c r="I242" s="104" t="s">
        <v>282</v>
      </c>
      <c r="J242" s="104" t="s">
        <v>283</v>
      </c>
    </row>
    <row r="243" spans="1:10" s="19" customFormat="1" ht="12.75" x14ac:dyDescent="0.25">
      <c r="A243" s="132"/>
      <c r="B243" s="99"/>
      <c r="C243" s="62"/>
      <c r="D243" s="104" t="s">
        <v>6</v>
      </c>
      <c r="E243" s="104" t="s">
        <v>7</v>
      </c>
      <c r="F243" s="104" t="s">
        <v>111</v>
      </c>
      <c r="G243" s="104" t="s">
        <v>80</v>
      </c>
      <c r="H243" s="277" t="s">
        <v>6</v>
      </c>
      <c r="I243" s="104" t="s">
        <v>280</v>
      </c>
      <c r="J243" s="104" t="s">
        <v>280</v>
      </c>
    </row>
    <row r="244" spans="1:10" s="61" customFormat="1" ht="12.75" x14ac:dyDescent="0.25">
      <c r="A244" s="132"/>
      <c r="B244" s="99"/>
      <c r="C244" s="62"/>
      <c r="D244" s="105" t="s">
        <v>287</v>
      </c>
      <c r="E244" s="105" t="s">
        <v>289</v>
      </c>
      <c r="F244" s="105" t="s">
        <v>290</v>
      </c>
      <c r="G244" s="105" t="s">
        <v>287</v>
      </c>
      <c r="H244" s="278" t="s">
        <v>287</v>
      </c>
      <c r="I244" s="105"/>
      <c r="J244" s="105"/>
    </row>
    <row r="245" spans="1:10" s="27" customFormat="1" ht="17.25" customHeight="1" x14ac:dyDescent="0.2">
      <c r="A245" s="132"/>
      <c r="B245" s="99"/>
      <c r="D245" s="106">
        <f>D193</f>
        <v>2021</v>
      </c>
      <c r="E245" s="106">
        <f>E193</f>
        <v>2021</v>
      </c>
      <c r="F245" s="106">
        <f>F193</f>
        <v>2021</v>
      </c>
      <c r="G245" s="106">
        <f>G193</f>
        <v>2021</v>
      </c>
      <c r="H245" s="279" t="str">
        <f>H193</f>
        <v>2022</v>
      </c>
      <c r="I245" s="106" t="s">
        <v>12</v>
      </c>
      <c r="J245" s="106" t="s">
        <v>40</v>
      </c>
    </row>
    <row r="246" spans="1:10" ht="14.25" customHeight="1" x14ac:dyDescent="0.2">
      <c r="D246" s="20" t="s">
        <v>139</v>
      </c>
      <c r="E246" s="20" t="s">
        <v>139</v>
      </c>
      <c r="F246" s="20" t="s">
        <v>139</v>
      </c>
      <c r="G246" s="20" t="s">
        <v>139</v>
      </c>
      <c r="H246" s="280" t="s">
        <v>139</v>
      </c>
      <c r="I246" s="20" t="s">
        <v>139</v>
      </c>
      <c r="J246" s="20" t="s">
        <v>139</v>
      </c>
    </row>
    <row r="247" spans="1:10" x14ac:dyDescent="0.2">
      <c r="A247" s="134"/>
      <c r="B247" s="100"/>
      <c r="C247" s="64"/>
      <c r="D247" s="79"/>
      <c r="E247" s="79"/>
      <c r="F247" s="79"/>
      <c r="G247" s="79"/>
      <c r="H247" s="79"/>
      <c r="I247" s="80"/>
      <c r="J247" s="80"/>
    </row>
    <row r="248" spans="1:10" x14ac:dyDescent="0.2">
      <c r="A248" s="134">
        <v>8</v>
      </c>
      <c r="B248" s="100"/>
      <c r="C248" s="63" t="s">
        <v>267</v>
      </c>
      <c r="D248" s="30"/>
      <c r="E248" s="30"/>
      <c r="F248" s="30"/>
      <c r="G248" s="30"/>
      <c r="H248" s="30"/>
      <c r="I248" s="14"/>
      <c r="J248" s="14"/>
    </row>
    <row r="249" spans="1:10" ht="12.75" x14ac:dyDescent="0.25">
      <c r="A249" s="134"/>
      <c r="B249" s="98" t="s">
        <v>211</v>
      </c>
      <c r="C249" s="103" t="s">
        <v>123</v>
      </c>
      <c r="D249" s="261">
        <v>3510</v>
      </c>
      <c r="E249" s="261">
        <v>1485</v>
      </c>
      <c r="F249" s="262">
        <v>582</v>
      </c>
      <c r="G249" s="263">
        <f>E249+F249</f>
        <v>2067</v>
      </c>
      <c r="H249" s="264">
        <v>3510</v>
      </c>
      <c r="I249" s="180">
        <f>H249-D249</f>
        <v>0</v>
      </c>
      <c r="J249" s="180">
        <f>H249-G249</f>
        <v>1443</v>
      </c>
    </row>
    <row r="250" spans="1:10" ht="12.75" x14ac:dyDescent="0.25">
      <c r="A250" s="134"/>
      <c r="B250" s="98" t="s">
        <v>212</v>
      </c>
      <c r="C250" s="103" t="s">
        <v>140</v>
      </c>
      <c r="D250" s="265">
        <v>0</v>
      </c>
      <c r="E250" s="265">
        <v>0</v>
      </c>
      <c r="F250" s="266"/>
      <c r="G250" s="267">
        <f t="shared" ref="G250:G262" si="17">E250+F250</f>
        <v>0</v>
      </c>
      <c r="H250" s="268">
        <v>0</v>
      </c>
      <c r="I250" s="183">
        <f>H250-D250</f>
        <v>0</v>
      </c>
      <c r="J250" s="183">
        <f>H250-G250</f>
        <v>0</v>
      </c>
    </row>
    <row r="251" spans="1:10" ht="12.75" x14ac:dyDescent="0.25">
      <c r="A251" s="134"/>
      <c r="B251" s="98" t="s">
        <v>213</v>
      </c>
      <c r="C251" s="103" t="s">
        <v>124</v>
      </c>
      <c r="D251" s="265">
        <v>0</v>
      </c>
      <c r="E251" s="265">
        <v>0</v>
      </c>
      <c r="F251" s="266"/>
      <c r="G251" s="267">
        <f t="shared" si="17"/>
        <v>0</v>
      </c>
      <c r="H251" s="268">
        <v>0</v>
      </c>
      <c r="I251" s="183">
        <f>H251-D251</f>
        <v>0</v>
      </c>
      <c r="J251" s="183">
        <f>H251-G251</f>
        <v>0</v>
      </c>
    </row>
    <row r="252" spans="1:10" ht="12.75" x14ac:dyDescent="0.25">
      <c r="B252" s="98" t="s">
        <v>214</v>
      </c>
      <c r="C252" s="103" t="s">
        <v>141</v>
      </c>
      <c r="D252" s="265">
        <v>1000</v>
      </c>
      <c r="E252" s="265">
        <v>0</v>
      </c>
      <c r="F252" s="266">
        <v>0</v>
      </c>
      <c r="G252" s="267">
        <f t="shared" si="17"/>
        <v>0</v>
      </c>
      <c r="H252" s="247">
        <v>1000</v>
      </c>
      <c r="I252" s="183">
        <f t="shared" ref="I252:I261" si="18">H252-D252</f>
        <v>0</v>
      </c>
      <c r="J252" s="183">
        <f t="shared" ref="J252:J261" si="19">H252-G252</f>
        <v>1000</v>
      </c>
    </row>
    <row r="253" spans="1:10" ht="12.75" x14ac:dyDescent="0.25">
      <c r="A253" s="134"/>
      <c r="B253" s="98" t="s">
        <v>215</v>
      </c>
      <c r="C253" s="103" t="s">
        <v>22</v>
      </c>
      <c r="D253" s="265">
        <v>3000</v>
      </c>
      <c r="E253" s="265">
        <v>1148</v>
      </c>
      <c r="F253" s="266">
        <v>201</v>
      </c>
      <c r="G253" s="267">
        <f t="shared" si="17"/>
        <v>1349</v>
      </c>
      <c r="H253" s="247">
        <v>3000</v>
      </c>
      <c r="I253" s="183">
        <f t="shared" si="18"/>
        <v>0</v>
      </c>
      <c r="J253" s="183">
        <f t="shared" si="19"/>
        <v>1651</v>
      </c>
    </row>
    <row r="254" spans="1:10" ht="12.75" x14ac:dyDescent="0.25">
      <c r="A254" s="134"/>
      <c r="B254" s="98" t="s">
        <v>217</v>
      </c>
      <c r="C254" s="103" t="s">
        <v>24</v>
      </c>
      <c r="D254" s="265">
        <v>500</v>
      </c>
      <c r="E254" s="265">
        <v>6</v>
      </c>
      <c r="F254" s="266">
        <v>0</v>
      </c>
      <c r="G254" s="267">
        <f t="shared" si="17"/>
        <v>6</v>
      </c>
      <c r="H254" s="247">
        <v>500</v>
      </c>
      <c r="I254" s="183">
        <f t="shared" si="18"/>
        <v>0</v>
      </c>
      <c r="J254" s="183">
        <f t="shared" si="19"/>
        <v>494</v>
      </c>
    </row>
    <row r="255" spans="1:10" ht="12.75" x14ac:dyDescent="0.25">
      <c r="A255" s="134"/>
      <c r="B255" s="98" t="s">
        <v>216</v>
      </c>
      <c r="C255" s="103" t="s">
        <v>23</v>
      </c>
      <c r="D255" s="265">
        <v>0</v>
      </c>
      <c r="E255" s="265">
        <v>0</v>
      </c>
      <c r="F255" s="266">
        <v>0</v>
      </c>
      <c r="G255" s="267">
        <f t="shared" si="17"/>
        <v>0</v>
      </c>
      <c r="H255" s="247">
        <v>0</v>
      </c>
      <c r="I255" s="183">
        <f t="shared" si="18"/>
        <v>0</v>
      </c>
      <c r="J255" s="183">
        <f t="shared" si="19"/>
        <v>0</v>
      </c>
    </row>
    <row r="256" spans="1:10" ht="12.75" x14ac:dyDescent="0.25">
      <c r="A256" s="134"/>
      <c r="B256" s="98" t="s">
        <v>218</v>
      </c>
      <c r="C256" s="103" t="s">
        <v>25</v>
      </c>
      <c r="D256" s="265">
        <v>1000</v>
      </c>
      <c r="E256" s="265">
        <v>228</v>
      </c>
      <c r="F256" s="266">
        <v>76</v>
      </c>
      <c r="G256" s="267">
        <f t="shared" si="17"/>
        <v>304</v>
      </c>
      <c r="H256" s="247">
        <v>1000</v>
      </c>
      <c r="I256" s="183">
        <f t="shared" si="18"/>
        <v>0</v>
      </c>
      <c r="J256" s="183">
        <f t="shared" si="19"/>
        <v>696</v>
      </c>
    </row>
    <row r="257" spans="1:16" ht="12.75" x14ac:dyDescent="0.25">
      <c r="A257" s="136"/>
      <c r="B257" s="98" t="s">
        <v>300</v>
      </c>
      <c r="C257" s="103" t="s">
        <v>299</v>
      </c>
      <c r="D257" s="265">
        <v>0</v>
      </c>
      <c r="E257" s="265">
        <v>0</v>
      </c>
      <c r="F257" s="266">
        <v>0</v>
      </c>
      <c r="G257" s="267">
        <f>E257+F257</f>
        <v>0</v>
      </c>
      <c r="H257" s="247">
        <v>0</v>
      </c>
      <c r="I257" s="183">
        <f>H257-D257</f>
        <v>0</v>
      </c>
      <c r="J257" s="183">
        <f>H257-G257</f>
        <v>0</v>
      </c>
    </row>
    <row r="258" spans="1:16" ht="12.75" x14ac:dyDescent="0.25">
      <c r="A258" s="134"/>
      <c r="B258" s="98" t="s">
        <v>219</v>
      </c>
      <c r="C258" s="103" t="s">
        <v>71</v>
      </c>
      <c r="D258" s="265">
        <v>14000</v>
      </c>
      <c r="E258" s="265">
        <v>10487</v>
      </c>
      <c r="F258" s="266">
        <v>2387</v>
      </c>
      <c r="G258" s="267">
        <f t="shared" si="17"/>
        <v>12874</v>
      </c>
      <c r="H258" s="247">
        <v>14000</v>
      </c>
      <c r="I258" s="183">
        <f t="shared" si="18"/>
        <v>0</v>
      </c>
      <c r="J258" s="183">
        <f t="shared" si="19"/>
        <v>1126</v>
      </c>
    </row>
    <row r="259" spans="1:16" ht="12.75" x14ac:dyDescent="0.25">
      <c r="B259" s="98" t="s">
        <v>220</v>
      </c>
      <c r="C259" s="103" t="s">
        <v>26</v>
      </c>
      <c r="D259" s="265"/>
      <c r="E259" s="265">
        <v>0</v>
      </c>
      <c r="F259" s="266">
        <v>0</v>
      </c>
      <c r="G259" s="267">
        <f t="shared" si="17"/>
        <v>0</v>
      </c>
      <c r="H259" s="247"/>
      <c r="I259" s="183">
        <f t="shared" si="18"/>
        <v>0</v>
      </c>
      <c r="J259" s="183">
        <f t="shared" si="19"/>
        <v>0</v>
      </c>
    </row>
    <row r="260" spans="1:16" ht="12.75" x14ac:dyDescent="0.25">
      <c r="A260" s="136"/>
      <c r="B260" s="98" t="s">
        <v>268</v>
      </c>
      <c r="C260" s="103" t="s">
        <v>152</v>
      </c>
      <c r="D260" s="265">
        <v>0</v>
      </c>
      <c r="E260" s="265">
        <v>0</v>
      </c>
      <c r="F260" s="266">
        <v>0</v>
      </c>
      <c r="G260" s="267">
        <f t="shared" si="17"/>
        <v>0</v>
      </c>
      <c r="H260" s="247">
        <v>0</v>
      </c>
      <c r="I260" s="183">
        <f t="shared" si="18"/>
        <v>0</v>
      </c>
      <c r="J260" s="183">
        <f t="shared" si="19"/>
        <v>0</v>
      </c>
    </row>
    <row r="261" spans="1:16" ht="12.75" x14ac:dyDescent="0.25">
      <c r="B261" s="98" t="s">
        <v>221</v>
      </c>
      <c r="C261" s="103" t="s">
        <v>271</v>
      </c>
      <c r="D261" s="265">
        <v>500</v>
      </c>
      <c r="E261" s="265">
        <v>48</v>
      </c>
      <c r="F261" s="266">
        <v>-5</v>
      </c>
      <c r="G261" s="267">
        <f t="shared" si="17"/>
        <v>43</v>
      </c>
      <c r="H261" s="247">
        <v>500</v>
      </c>
      <c r="I261" s="183">
        <f t="shared" si="18"/>
        <v>0</v>
      </c>
      <c r="J261" s="183">
        <f t="shared" si="19"/>
        <v>457</v>
      </c>
    </row>
    <row r="262" spans="1:16" x14ac:dyDescent="0.2">
      <c r="C262" s="94" t="s">
        <v>2</v>
      </c>
      <c r="D262" s="265">
        <v>0</v>
      </c>
      <c r="E262" s="187"/>
      <c r="F262" s="188"/>
      <c r="G262" s="272">
        <f t="shared" si="17"/>
        <v>0</v>
      </c>
      <c r="H262" s="248">
        <v>0</v>
      </c>
      <c r="I262" s="184">
        <f>H262-D262</f>
        <v>0</v>
      </c>
      <c r="J262" s="184">
        <f>H262-G262</f>
        <v>0</v>
      </c>
    </row>
    <row r="263" spans="1:16" ht="12.75" customHeight="1" x14ac:dyDescent="0.2">
      <c r="C263" s="64"/>
      <c r="D263" s="237">
        <f t="shared" ref="D263:J263" si="20">SUM(D249:D262)</f>
        <v>23510</v>
      </c>
      <c r="E263" s="237">
        <f t="shared" si="20"/>
        <v>13402</v>
      </c>
      <c r="F263" s="237">
        <f t="shared" si="20"/>
        <v>3241</v>
      </c>
      <c r="G263" s="182">
        <f t="shared" si="20"/>
        <v>16643</v>
      </c>
      <c r="H263" s="237">
        <f t="shared" si="20"/>
        <v>23510</v>
      </c>
      <c r="I263" s="237">
        <f t="shared" si="20"/>
        <v>0</v>
      </c>
      <c r="J263" s="237">
        <f t="shared" si="20"/>
        <v>6867</v>
      </c>
    </row>
    <row r="264" spans="1:16" ht="5.25" customHeight="1" x14ac:dyDescent="0.2">
      <c r="C264" s="64"/>
      <c r="D264" s="249"/>
      <c r="E264" s="249"/>
      <c r="F264" s="249"/>
      <c r="G264" s="249"/>
      <c r="H264" s="249"/>
      <c r="I264" s="249"/>
      <c r="J264" s="249"/>
    </row>
    <row r="265" spans="1:16" x14ac:dyDescent="0.2">
      <c r="A265" s="133">
        <v>9</v>
      </c>
      <c r="C265" s="63" t="s">
        <v>28</v>
      </c>
      <c r="D265" s="217"/>
      <c r="E265" s="217"/>
      <c r="F265" s="217"/>
      <c r="G265" s="217"/>
      <c r="H265" s="217"/>
      <c r="I265" s="212"/>
      <c r="J265" s="212"/>
    </row>
    <row r="266" spans="1:16" ht="12.75" x14ac:dyDescent="0.25">
      <c r="B266" s="98" t="s">
        <v>222</v>
      </c>
      <c r="C266" s="103" t="s">
        <v>27</v>
      </c>
      <c r="D266" s="252">
        <v>0</v>
      </c>
      <c r="E266" s="252">
        <v>0</v>
      </c>
      <c r="F266" s="252"/>
      <c r="G266" s="228">
        <f>E266+F266</f>
        <v>0</v>
      </c>
      <c r="H266" s="252"/>
      <c r="I266" s="228">
        <f>H266-D266</f>
        <v>0</v>
      </c>
      <c r="J266" s="228">
        <f>H266-G266</f>
        <v>0</v>
      </c>
    </row>
    <row r="267" spans="1:16" x14ac:dyDescent="0.2">
      <c r="C267" s="94"/>
      <c r="D267" s="231"/>
      <c r="E267" s="231"/>
      <c r="F267" s="231"/>
      <c r="G267" s="232">
        <f>E267+F267</f>
        <v>0</v>
      </c>
      <c r="H267" s="231"/>
      <c r="I267" s="232">
        <f>H267-D267</f>
        <v>0</v>
      </c>
      <c r="J267" s="232">
        <f>H267-G267</f>
        <v>0</v>
      </c>
    </row>
    <row r="268" spans="1:16" x14ac:dyDescent="0.2">
      <c r="C268" s="94"/>
      <c r="D268" s="256"/>
      <c r="E268" s="256"/>
      <c r="F268" s="256"/>
      <c r="G268" s="232">
        <f>E268+F268</f>
        <v>0</v>
      </c>
      <c r="H268" s="256"/>
      <c r="I268" s="235">
        <f>H268-D268</f>
        <v>0</v>
      </c>
      <c r="J268" s="235">
        <f>H268-G268</f>
        <v>0</v>
      </c>
    </row>
    <row r="269" spans="1:16" s="19" customFormat="1" x14ac:dyDescent="0.2">
      <c r="A269" s="133"/>
      <c r="B269" s="98"/>
      <c r="C269" s="64"/>
      <c r="D269" s="237">
        <f t="shared" ref="D269:J269" si="21">SUM(D266:D268)</f>
        <v>0</v>
      </c>
      <c r="E269" s="237">
        <f t="shared" si="21"/>
        <v>0</v>
      </c>
      <c r="F269" s="237">
        <f t="shared" si="21"/>
        <v>0</v>
      </c>
      <c r="G269" s="237">
        <f t="shared" si="21"/>
        <v>0</v>
      </c>
      <c r="H269" s="237">
        <f t="shared" si="21"/>
        <v>0</v>
      </c>
      <c r="I269" s="237">
        <f t="shared" si="21"/>
        <v>0</v>
      </c>
      <c r="J269" s="237">
        <f t="shared" si="21"/>
        <v>0</v>
      </c>
      <c r="O269" s="17"/>
      <c r="P269" s="17"/>
    </row>
    <row r="270" spans="1:16" s="19" customFormat="1" x14ac:dyDescent="0.2">
      <c r="A270" s="133"/>
      <c r="B270" s="98"/>
      <c r="C270" s="64"/>
      <c r="D270" s="238"/>
      <c r="E270" s="238"/>
      <c r="F270" s="238"/>
      <c r="G270" s="238"/>
      <c r="H270" s="238"/>
      <c r="I270" s="238"/>
      <c r="J270" s="238"/>
    </row>
    <row r="271" spans="1:16" s="19" customFormat="1" x14ac:dyDescent="0.2">
      <c r="A271" s="133">
        <v>10</v>
      </c>
      <c r="C271" s="63" t="s">
        <v>248</v>
      </c>
      <c r="D271" s="249"/>
      <c r="E271" s="249"/>
      <c r="F271" s="249"/>
      <c r="G271" s="249"/>
      <c r="H271" s="249"/>
      <c r="I271" s="249"/>
      <c r="J271" s="249"/>
    </row>
    <row r="272" spans="1:16" ht="12.75" customHeight="1" x14ac:dyDescent="0.25">
      <c r="B272" s="98" t="s">
        <v>228</v>
      </c>
      <c r="C272" s="103" t="s">
        <v>146</v>
      </c>
      <c r="D272" s="227"/>
      <c r="E272" s="227"/>
      <c r="F272" s="227"/>
      <c r="G272" s="228">
        <f>E272+F272</f>
        <v>0</v>
      </c>
      <c r="H272" s="252"/>
      <c r="I272" s="228">
        <f>H272-D272</f>
        <v>0</v>
      </c>
      <c r="J272" s="228">
        <f>H272-G272</f>
        <v>0</v>
      </c>
      <c r="K272" s="288"/>
      <c r="L272" s="289" t="s">
        <v>309</v>
      </c>
    </row>
    <row r="273" spans="1:12" ht="12.75" customHeight="1" x14ac:dyDescent="0.25">
      <c r="B273" s="98" t="s">
        <v>227</v>
      </c>
      <c r="C273" s="103" t="s">
        <v>135</v>
      </c>
      <c r="D273" s="242"/>
      <c r="E273" s="242"/>
      <c r="F273" s="242"/>
      <c r="G273" s="232">
        <f>E273+F273</f>
        <v>0</v>
      </c>
      <c r="H273" s="231"/>
      <c r="I273" s="232">
        <f>H273-D273</f>
        <v>0</v>
      </c>
      <c r="J273" s="232">
        <f>H273-G273</f>
        <v>0</v>
      </c>
      <c r="K273" s="288"/>
      <c r="L273" s="289" t="s">
        <v>310</v>
      </c>
    </row>
    <row r="274" spans="1:12" ht="12.75" customHeight="1" x14ac:dyDescent="0.25">
      <c r="B274" s="98" t="s">
        <v>229</v>
      </c>
      <c r="C274" s="103" t="s">
        <v>311</v>
      </c>
      <c r="D274" s="257">
        <v>25292</v>
      </c>
      <c r="E274" s="257">
        <v>25909</v>
      </c>
      <c r="F274" s="256">
        <v>8608</v>
      </c>
      <c r="G274" s="235">
        <f>E274+F274</f>
        <v>34517</v>
      </c>
      <c r="H274" s="273">
        <f>'Depreciation Schedule'!O23+'Depreciation Schedule'!O24</f>
        <v>34431</v>
      </c>
      <c r="I274" s="232">
        <f>H274-D274</f>
        <v>9139</v>
      </c>
      <c r="J274" s="232">
        <f>H274-G274</f>
        <v>-86</v>
      </c>
    </row>
    <row r="275" spans="1:12" ht="12.75" customHeight="1" x14ac:dyDescent="0.2">
      <c r="C275" s="64"/>
      <c r="D275" s="189">
        <f t="shared" ref="D275:J275" si="22">SUM(D272:D274)</f>
        <v>25292</v>
      </c>
      <c r="E275" s="189">
        <f t="shared" si="22"/>
        <v>25909</v>
      </c>
      <c r="F275" s="189">
        <f t="shared" si="22"/>
        <v>8608</v>
      </c>
      <c r="G275" s="189">
        <f t="shared" si="22"/>
        <v>34517</v>
      </c>
      <c r="H275" s="189">
        <f t="shared" si="22"/>
        <v>34431</v>
      </c>
      <c r="I275" s="189">
        <f t="shared" si="22"/>
        <v>9139</v>
      </c>
      <c r="J275" s="189">
        <f t="shared" si="22"/>
        <v>-86</v>
      </c>
    </row>
    <row r="276" spans="1:12" ht="12.75" customHeight="1" x14ac:dyDescent="0.2">
      <c r="C276" s="64"/>
      <c r="D276" s="249"/>
      <c r="E276" s="249"/>
      <c r="F276" s="249"/>
      <c r="G276" s="249"/>
      <c r="H276" s="249"/>
      <c r="I276" s="250"/>
      <c r="J276" s="250"/>
    </row>
    <row r="277" spans="1:12" s="19" customFormat="1" ht="12.75" thickBot="1" x14ac:dyDescent="0.25">
      <c r="A277" s="133"/>
      <c r="B277" s="98"/>
      <c r="C277" s="24" t="s">
        <v>17</v>
      </c>
      <c r="D277" s="251">
        <f t="shared" ref="D277:J277" si="23">SUM(D269,D263,D238,D204,D275)</f>
        <v>206256</v>
      </c>
      <c r="E277" s="251">
        <f t="shared" si="23"/>
        <v>127731.25</v>
      </c>
      <c r="F277" s="251">
        <f t="shared" si="23"/>
        <v>42741.5</v>
      </c>
      <c r="G277" s="251">
        <f t="shared" si="23"/>
        <v>170472.75</v>
      </c>
      <c r="H277" s="251">
        <f t="shared" si="23"/>
        <v>227417</v>
      </c>
      <c r="I277" s="251">
        <f t="shared" si="23"/>
        <v>21161</v>
      </c>
      <c r="J277" s="251">
        <f t="shared" si="23"/>
        <v>56944.25</v>
      </c>
    </row>
    <row r="278" spans="1:12" ht="12.75" thickTop="1" x14ac:dyDescent="0.2">
      <c r="C278" s="64"/>
      <c r="D278" s="14"/>
      <c r="E278" s="14"/>
      <c r="F278" s="14"/>
      <c r="G278" s="14"/>
      <c r="H278" s="14"/>
      <c r="I278" s="14"/>
      <c r="J278" s="14"/>
    </row>
    <row r="279" spans="1:12" x14ac:dyDescent="0.2">
      <c r="C279" s="64"/>
      <c r="D279" s="14"/>
      <c r="E279" s="14"/>
      <c r="F279" s="14"/>
      <c r="G279" s="14"/>
      <c r="H279" s="14"/>
      <c r="I279" s="14"/>
      <c r="J279" s="14"/>
    </row>
    <row r="280" spans="1:12" ht="15.75" x14ac:dyDescent="0.25">
      <c r="C280" s="95" t="str">
        <f>'Cover &amp; Table of Contents'!B36</f>
        <v>Detailed Estimates of Statement of Financial Position</v>
      </c>
      <c r="D280" s="8"/>
      <c r="E280" s="8"/>
      <c r="F280" s="8"/>
      <c r="G280" s="8"/>
      <c r="H280" s="8"/>
      <c r="I280" s="8"/>
      <c r="J280" s="8"/>
    </row>
    <row r="281" spans="1:12" ht="25.5" customHeight="1" x14ac:dyDescent="0.2">
      <c r="C281" s="64"/>
      <c r="I281" s="14"/>
      <c r="J281" s="14"/>
      <c r="L281" s="289" t="s">
        <v>326</v>
      </c>
    </row>
    <row r="282" spans="1:12" s="19" customFormat="1" ht="12.75" x14ac:dyDescent="0.25">
      <c r="A282" s="132"/>
      <c r="B282" s="99"/>
      <c r="C282" s="62" t="s">
        <v>5</v>
      </c>
      <c r="D282" s="104" t="s">
        <v>275</v>
      </c>
      <c r="E282" s="104" t="s">
        <v>276</v>
      </c>
      <c r="F282" s="104" t="s">
        <v>277</v>
      </c>
      <c r="G282" s="104" t="s">
        <v>278</v>
      </c>
      <c r="H282" s="277" t="s">
        <v>279</v>
      </c>
      <c r="I282" s="104" t="s">
        <v>282</v>
      </c>
      <c r="J282" s="104" t="s">
        <v>283</v>
      </c>
      <c r="L282" s="289" t="s">
        <v>318</v>
      </c>
    </row>
    <row r="283" spans="1:12" s="19" customFormat="1" ht="12.75" x14ac:dyDescent="0.25">
      <c r="A283" s="132"/>
      <c r="B283" s="99"/>
      <c r="C283" s="62"/>
      <c r="D283" s="104" t="s">
        <v>6</v>
      </c>
      <c r="E283" s="104" t="s">
        <v>7</v>
      </c>
      <c r="F283" s="104" t="s">
        <v>111</v>
      </c>
      <c r="G283" s="104" t="s">
        <v>80</v>
      </c>
      <c r="H283" s="277" t="s">
        <v>6</v>
      </c>
      <c r="I283" s="104" t="s">
        <v>280</v>
      </c>
      <c r="J283" s="104" t="s">
        <v>280</v>
      </c>
      <c r="K283" s="146"/>
      <c r="L283" s="289" t="s">
        <v>319</v>
      </c>
    </row>
    <row r="284" spans="1:12" s="61" customFormat="1" ht="12.75" x14ac:dyDescent="0.25">
      <c r="A284" s="132"/>
      <c r="B284" s="99"/>
      <c r="C284" s="62"/>
      <c r="D284" s="105" t="s">
        <v>287</v>
      </c>
      <c r="E284" s="105" t="s">
        <v>250</v>
      </c>
      <c r="F284" s="105" t="s">
        <v>117</v>
      </c>
      <c r="G284" s="105" t="s">
        <v>249</v>
      </c>
      <c r="H284" s="278" t="s">
        <v>287</v>
      </c>
      <c r="I284" s="105" t="s">
        <v>12</v>
      </c>
      <c r="J284" s="105" t="s">
        <v>40</v>
      </c>
    </row>
    <row r="285" spans="1:12" s="61" customFormat="1" ht="12.75" x14ac:dyDescent="0.2">
      <c r="A285" s="132"/>
      <c r="B285" s="99"/>
      <c r="C285" s="62"/>
      <c r="D285" s="109"/>
      <c r="E285" s="131">
        <v>40451</v>
      </c>
      <c r="F285" s="109" t="s">
        <v>291</v>
      </c>
      <c r="G285" s="131">
        <v>40543</v>
      </c>
      <c r="H285" s="281"/>
      <c r="I285" s="109"/>
      <c r="J285" s="109"/>
      <c r="K285" s="146"/>
      <c r="L285" s="289" t="s">
        <v>327</v>
      </c>
    </row>
    <row r="286" spans="1:12" s="27" customFormat="1" ht="12.75" x14ac:dyDescent="0.25">
      <c r="A286" s="132"/>
      <c r="B286" s="99"/>
      <c r="D286" s="108">
        <f>D193</f>
        <v>2021</v>
      </c>
      <c r="E286" s="108">
        <f>E193</f>
        <v>2021</v>
      </c>
      <c r="F286" s="108">
        <f>F193</f>
        <v>2021</v>
      </c>
      <c r="G286" s="108">
        <f>F286</f>
        <v>2021</v>
      </c>
      <c r="H286" s="282" t="str">
        <f>H193</f>
        <v>2022</v>
      </c>
      <c r="I286" s="105"/>
      <c r="J286" s="105"/>
      <c r="K286" s="146"/>
      <c r="L286" s="289" t="s">
        <v>328</v>
      </c>
    </row>
    <row r="287" spans="1:12" ht="14.25" customHeight="1" x14ac:dyDescent="0.2">
      <c r="D287" s="20" t="s">
        <v>139</v>
      </c>
      <c r="E287" s="20" t="s">
        <v>139</v>
      </c>
      <c r="F287" s="20" t="s">
        <v>139</v>
      </c>
      <c r="G287" s="20" t="s">
        <v>139</v>
      </c>
      <c r="H287" s="280" t="s">
        <v>139</v>
      </c>
      <c r="I287" s="20" t="s">
        <v>139</v>
      </c>
      <c r="J287" s="20" t="s">
        <v>139</v>
      </c>
    </row>
    <row r="289" spans="1:10" x14ac:dyDescent="0.2">
      <c r="A289" s="133">
        <v>11</v>
      </c>
      <c r="C289" s="24" t="s">
        <v>272</v>
      </c>
    </row>
    <row r="290" spans="1:10" ht="12.75" x14ac:dyDescent="0.25">
      <c r="B290" s="98" t="s">
        <v>235</v>
      </c>
      <c r="C290" s="103" t="s">
        <v>37</v>
      </c>
      <c r="D290" s="227"/>
      <c r="E290" s="227"/>
      <c r="F290" s="227"/>
      <c r="G290" s="180">
        <f>SUM(E290:F290)</f>
        <v>0</v>
      </c>
      <c r="H290" s="274"/>
      <c r="I290" s="180">
        <f>H290-D290</f>
        <v>0</v>
      </c>
      <c r="J290" s="180">
        <f>H290-G290</f>
        <v>0</v>
      </c>
    </row>
    <row r="291" spans="1:10" ht="12.75" x14ac:dyDescent="0.25">
      <c r="B291" s="98" t="s">
        <v>236</v>
      </c>
      <c r="C291" s="103" t="s">
        <v>96</v>
      </c>
      <c r="D291" s="242"/>
      <c r="E291" s="242"/>
      <c r="F291" s="244"/>
      <c r="G291" s="183">
        <f>SUM(E291:F291)</f>
        <v>0</v>
      </c>
      <c r="H291" s="247"/>
      <c r="I291" s="183">
        <f>H291-D291</f>
        <v>0</v>
      </c>
      <c r="J291" s="183">
        <f>H291-G291</f>
        <v>0</v>
      </c>
    </row>
    <row r="292" spans="1:10" x14ac:dyDescent="0.2">
      <c r="C292" s="66" t="s">
        <v>346</v>
      </c>
      <c r="D292" s="187">
        <v>3000</v>
      </c>
      <c r="E292" s="187">
        <v>4125</v>
      </c>
      <c r="F292" s="188">
        <v>0</v>
      </c>
      <c r="G292" s="184">
        <f>SUM(E292:F292)</f>
        <v>4125</v>
      </c>
      <c r="H292" s="248">
        <v>3750</v>
      </c>
      <c r="I292" s="184">
        <f>H292-D292</f>
        <v>750</v>
      </c>
      <c r="J292" s="184">
        <f>H292-G292</f>
        <v>-375</v>
      </c>
    </row>
    <row r="293" spans="1:10" x14ac:dyDescent="0.2">
      <c r="D293" s="237">
        <f t="shared" ref="D293:J293" si="24">SUM(D290:D292)</f>
        <v>3000</v>
      </c>
      <c r="E293" s="237">
        <f t="shared" si="24"/>
        <v>4125</v>
      </c>
      <c r="F293" s="237">
        <f t="shared" si="24"/>
        <v>0</v>
      </c>
      <c r="G293" s="237">
        <f t="shared" si="24"/>
        <v>4125</v>
      </c>
      <c r="H293" s="237">
        <f t="shared" si="24"/>
        <v>3750</v>
      </c>
      <c r="I293" s="237">
        <f t="shared" si="24"/>
        <v>750</v>
      </c>
      <c r="J293" s="237">
        <f t="shared" si="24"/>
        <v>-375</v>
      </c>
    </row>
    <row r="294" spans="1:10" x14ac:dyDescent="0.2">
      <c r="D294" s="217"/>
      <c r="E294" s="217"/>
      <c r="F294" s="217"/>
      <c r="G294" s="217"/>
      <c r="H294" s="217"/>
      <c r="I294" s="212"/>
      <c r="J294" s="212"/>
    </row>
    <row r="295" spans="1:10" x14ac:dyDescent="0.2">
      <c r="D295" s="217"/>
      <c r="E295" s="217"/>
      <c r="F295" s="217"/>
      <c r="G295" s="217"/>
      <c r="H295" s="217"/>
      <c r="I295" s="212" t="s">
        <v>2</v>
      </c>
      <c r="J295" s="212" t="s">
        <v>2</v>
      </c>
    </row>
    <row r="296" spans="1:10" x14ac:dyDescent="0.2">
      <c r="A296" s="133">
        <v>12</v>
      </c>
      <c r="B296" s="98" t="s">
        <v>2</v>
      </c>
      <c r="C296" s="24" t="s">
        <v>10</v>
      </c>
      <c r="D296" s="217"/>
      <c r="E296" s="217"/>
      <c r="F296" s="217"/>
      <c r="G296" s="217"/>
      <c r="H296" s="217"/>
      <c r="I296" s="212" t="s">
        <v>2</v>
      </c>
      <c r="J296" s="212" t="s">
        <v>2</v>
      </c>
    </row>
    <row r="297" spans="1:10" ht="12.75" x14ac:dyDescent="0.25">
      <c r="B297" s="98" t="s">
        <v>237</v>
      </c>
      <c r="C297" s="103" t="s">
        <v>10</v>
      </c>
      <c r="D297" s="227">
        <v>19002</v>
      </c>
      <c r="E297" s="227">
        <v>24874</v>
      </c>
      <c r="F297" s="229">
        <v>-14914</v>
      </c>
      <c r="G297" s="180">
        <f>SUM(E297:F297)</f>
        <v>9960</v>
      </c>
      <c r="H297" s="274">
        <v>20000</v>
      </c>
      <c r="I297" s="180">
        <f>H297-D297</f>
        <v>998</v>
      </c>
      <c r="J297" s="180">
        <f>H297-G297</f>
        <v>10040</v>
      </c>
    </row>
    <row r="298" spans="1:10" ht="12.75" x14ac:dyDescent="0.25">
      <c r="B298" s="98" t="s">
        <v>239</v>
      </c>
      <c r="C298" s="103" t="s">
        <v>238</v>
      </c>
      <c r="D298" s="242">
        <v>0</v>
      </c>
      <c r="E298" s="242">
        <v>0</v>
      </c>
      <c r="F298" s="244">
        <v>0</v>
      </c>
      <c r="G298" s="183">
        <f>SUM(E298:F298)</f>
        <v>0</v>
      </c>
      <c r="H298" s="247">
        <v>0</v>
      </c>
      <c r="I298" s="183">
        <f>H298-D298</f>
        <v>0</v>
      </c>
      <c r="J298" s="183">
        <f>H298-G298</f>
        <v>0</v>
      </c>
    </row>
    <row r="299" spans="1:10" ht="12.75" x14ac:dyDescent="0.25">
      <c r="B299" s="98" t="s">
        <v>240</v>
      </c>
      <c r="C299" s="103" t="s">
        <v>121</v>
      </c>
      <c r="D299" s="242"/>
      <c r="E299" s="242"/>
      <c r="F299" s="244"/>
      <c r="G299" s="183">
        <f>SUM(E299:F299)</f>
        <v>0</v>
      </c>
      <c r="H299" s="247"/>
      <c r="I299" s="183">
        <f>H299-D299</f>
        <v>0</v>
      </c>
      <c r="J299" s="183">
        <f>H299-G299</f>
        <v>0</v>
      </c>
    </row>
    <row r="300" spans="1:10" ht="12.75" x14ac:dyDescent="0.25">
      <c r="B300" s="98" t="s">
        <v>241</v>
      </c>
      <c r="C300" s="103" t="s">
        <v>145</v>
      </c>
      <c r="D300" s="242">
        <v>1000</v>
      </c>
      <c r="E300" s="242">
        <v>10975</v>
      </c>
      <c r="F300" s="244">
        <v>74499</v>
      </c>
      <c r="G300" s="183">
        <f>SUM(E300:F300)</f>
        <v>85474</v>
      </c>
      <c r="H300" s="247">
        <v>1000</v>
      </c>
      <c r="I300" s="183">
        <f>H300-D300</f>
        <v>0</v>
      </c>
      <c r="J300" s="183">
        <f>H300-G300</f>
        <v>-84474</v>
      </c>
    </row>
    <row r="301" spans="1:10" x14ac:dyDescent="0.2">
      <c r="C301" s="66"/>
      <c r="D301" s="187"/>
      <c r="E301" s="187"/>
      <c r="F301" s="188"/>
      <c r="G301" s="184">
        <f>SUM(E301:F301)</f>
        <v>0</v>
      </c>
      <c r="H301" s="248"/>
      <c r="I301" s="184">
        <f>H301-D301</f>
        <v>0</v>
      </c>
      <c r="J301" s="184">
        <f>H301-G301</f>
        <v>0</v>
      </c>
    </row>
    <row r="302" spans="1:10" x14ac:dyDescent="0.2">
      <c r="D302" s="237">
        <f t="shared" ref="D302:J302" si="25">SUM(D297:D301)</f>
        <v>20002</v>
      </c>
      <c r="E302" s="237">
        <f t="shared" si="25"/>
        <v>35849</v>
      </c>
      <c r="F302" s="237">
        <f t="shared" si="25"/>
        <v>59585</v>
      </c>
      <c r="G302" s="237">
        <f t="shared" si="25"/>
        <v>95434</v>
      </c>
      <c r="H302" s="237">
        <f t="shared" si="25"/>
        <v>21000</v>
      </c>
      <c r="I302" s="237">
        <f t="shared" si="25"/>
        <v>998</v>
      </c>
      <c r="J302" s="237">
        <f t="shared" si="25"/>
        <v>-74434</v>
      </c>
    </row>
    <row r="303" spans="1:10" x14ac:dyDescent="0.2">
      <c r="D303" s="217"/>
      <c r="E303" s="217"/>
      <c r="F303" s="217"/>
      <c r="G303" s="217"/>
      <c r="H303" s="217"/>
      <c r="I303" s="212" t="s">
        <v>2</v>
      </c>
      <c r="J303" s="212" t="s">
        <v>2</v>
      </c>
    </row>
    <row r="304" spans="1:10" x14ac:dyDescent="0.2">
      <c r="A304" s="133">
        <v>13</v>
      </c>
      <c r="B304" s="98" t="s">
        <v>2</v>
      </c>
      <c r="C304" s="24" t="s">
        <v>119</v>
      </c>
      <c r="D304" s="217"/>
      <c r="E304" s="217"/>
      <c r="F304" s="217"/>
      <c r="G304" s="217"/>
      <c r="H304" s="217"/>
      <c r="I304" s="212" t="s">
        <v>2</v>
      </c>
      <c r="J304" s="212" t="s">
        <v>2</v>
      </c>
    </row>
    <row r="305" spans="1:10" ht="12.75" x14ac:dyDescent="0.25">
      <c r="B305" s="98" t="s">
        <v>243</v>
      </c>
      <c r="C305" s="103" t="s">
        <v>242</v>
      </c>
      <c r="D305" s="227">
        <v>40979</v>
      </c>
      <c r="E305" s="227">
        <v>450875</v>
      </c>
      <c r="F305" s="229">
        <v>9396</v>
      </c>
      <c r="G305" s="180">
        <f>SUM(E305:F305)</f>
        <v>460271</v>
      </c>
      <c r="H305" s="274">
        <v>159265</v>
      </c>
      <c r="I305" s="180">
        <f>H305-D305</f>
        <v>118286</v>
      </c>
      <c r="J305" s="180">
        <f>H305-G305</f>
        <v>-301006</v>
      </c>
    </row>
    <row r="306" spans="1:10" x14ac:dyDescent="0.2">
      <c r="D306" s="237">
        <f t="shared" ref="D306:J306" si="26">SUM(D305:D305)</f>
        <v>40979</v>
      </c>
      <c r="E306" s="237">
        <f t="shared" si="26"/>
        <v>450875</v>
      </c>
      <c r="F306" s="237">
        <f t="shared" si="26"/>
        <v>9396</v>
      </c>
      <c r="G306" s="237">
        <f t="shared" si="26"/>
        <v>460271</v>
      </c>
      <c r="H306" s="237">
        <f t="shared" si="26"/>
        <v>159265</v>
      </c>
      <c r="I306" s="237">
        <f t="shared" si="26"/>
        <v>118286</v>
      </c>
      <c r="J306" s="237">
        <f t="shared" si="26"/>
        <v>-301006</v>
      </c>
    </row>
    <row r="307" spans="1:10" x14ac:dyDescent="0.2">
      <c r="D307" s="217"/>
      <c r="E307" s="217"/>
      <c r="F307" s="217"/>
      <c r="G307" s="217"/>
      <c r="H307" s="217"/>
      <c r="I307" s="212" t="s">
        <v>2</v>
      </c>
      <c r="J307" s="212" t="s">
        <v>2</v>
      </c>
    </row>
    <row r="308" spans="1:10" x14ac:dyDescent="0.2">
      <c r="A308" s="133">
        <v>14</v>
      </c>
      <c r="B308" s="98" t="s">
        <v>2</v>
      </c>
      <c r="C308" s="24" t="s">
        <v>38</v>
      </c>
      <c r="D308" s="217"/>
      <c r="E308" s="217"/>
      <c r="F308" s="217"/>
      <c r="G308" s="217"/>
      <c r="H308" s="217"/>
      <c r="I308" s="212" t="s">
        <v>2</v>
      </c>
      <c r="J308" s="212" t="s">
        <v>2</v>
      </c>
    </row>
    <row r="309" spans="1:10" ht="12.75" x14ac:dyDescent="0.25">
      <c r="B309" s="98" t="s">
        <v>244</v>
      </c>
      <c r="C309" s="103" t="s">
        <v>97</v>
      </c>
      <c r="D309" s="227">
        <v>17795</v>
      </c>
      <c r="E309" s="227">
        <v>21975</v>
      </c>
      <c r="F309" s="229">
        <v>-2335</v>
      </c>
      <c r="G309" s="180">
        <f>SUM(E309:F309)</f>
        <v>19640</v>
      </c>
      <c r="H309" s="274">
        <v>24564</v>
      </c>
      <c r="I309" s="180">
        <f>H309-D309</f>
        <v>6769</v>
      </c>
      <c r="J309" s="180">
        <f>H309-G309</f>
        <v>4924</v>
      </c>
    </row>
    <row r="310" spans="1:10" ht="12.75" x14ac:dyDescent="0.25">
      <c r="B310" s="98" t="s">
        <v>245</v>
      </c>
      <c r="C310" s="103" t="s">
        <v>98</v>
      </c>
      <c r="D310" s="242">
        <v>7000</v>
      </c>
      <c r="E310" s="242">
        <v>10942</v>
      </c>
      <c r="F310" s="244">
        <v>78791</v>
      </c>
      <c r="G310" s="183">
        <f>SUM(E310:F310)</f>
        <v>89733</v>
      </c>
      <c r="H310" s="247">
        <v>10000</v>
      </c>
      <c r="I310" s="183">
        <f>H310-D310</f>
        <v>3000</v>
      </c>
      <c r="J310" s="183">
        <f>H310-G310</f>
        <v>-79733</v>
      </c>
    </row>
    <row r="311" spans="1:10" ht="12.75" x14ac:dyDescent="0.25">
      <c r="B311" s="98" t="s">
        <v>246</v>
      </c>
      <c r="C311" s="103" t="s">
        <v>302</v>
      </c>
      <c r="D311" s="242"/>
      <c r="E311" s="242">
        <v>257895</v>
      </c>
      <c r="F311" s="244">
        <v>-25880</v>
      </c>
      <c r="G311" s="183">
        <f>SUM(E311:F311)</f>
        <v>232015</v>
      </c>
      <c r="H311" s="247"/>
      <c r="I311" s="183">
        <f>H311-D311</f>
        <v>0</v>
      </c>
      <c r="J311" s="183">
        <f>H311-G311</f>
        <v>-232015</v>
      </c>
    </row>
    <row r="312" spans="1:10" ht="12.75" x14ac:dyDescent="0.25">
      <c r="C312" s="103" t="s">
        <v>102</v>
      </c>
      <c r="D312" s="183">
        <f>D53</f>
        <v>0</v>
      </c>
      <c r="E312" s="275"/>
      <c r="F312" s="275"/>
      <c r="G312" s="183">
        <f>E53</f>
        <v>0</v>
      </c>
      <c r="H312" s="234">
        <f>F53</f>
        <v>0</v>
      </c>
      <c r="I312" s="183">
        <f>H312-D312</f>
        <v>0</v>
      </c>
      <c r="J312" s="183">
        <f>H312-G312</f>
        <v>0</v>
      </c>
    </row>
    <row r="313" spans="1:10" x14ac:dyDescent="0.2">
      <c r="C313" s="66"/>
      <c r="D313" s="242"/>
      <c r="E313" s="242"/>
      <c r="F313" s="244"/>
      <c r="G313" s="184">
        <f>SUM(E313:F313)</f>
        <v>0</v>
      </c>
      <c r="H313" s="247"/>
      <c r="I313" s="183">
        <f>H313-D313</f>
        <v>0</v>
      </c>
      <c r="J313" s="183">
        <f>H313-G313</f>
        <v>0</v>
      </c>
    </row>
    <row r="314" spans="1:10" x14ac:dyDescent="0.2">
      <c r="D314" s="237">
        <f>SUM(D309:D313)</f>
        <v>24795</v>
      </c>
      <c r="E314" s="237">
        <f>SUM(E309:E311)+E313</f>
        <v>290812</v>
      </c>
      <c r="F314" s="237">
        <f>SUM(F309:F311)+F313</f>
        <v>50576</v>
      </c>
      <c r="G314" s="196">
        <f>SUM(G309:G313)</f>
        <v>341388</v>
      </c>
      <c r="H314" s="237">
        <f>SUM(H309:H313)</f>
        <v>34564</v>
      </c>
      <c r="I314" s="237">
        <f>SUM(I309:I313)</f>
        <v>9769</v>
      </c>
      <c r="J314" s="237">
        <f>SUM(J309:J313)</f>
        <v>-306824</v>
      </c>
    </row>
    <row r="315" spans="1:10" x14ac:dyDescent="0.2">
      <c r="D315" s="217"/>
      <c r="E315" s="217"/>
      <c r="F315" s="217"/>
      <c r="G315" s="217"/>
      <c r="H315" s="217"/>
      <c r="I315" s="217"/>
      <c r="J315" s="217"/>
    </row>
    <row r="316" spans="1:10" x14ac:dyDescent="0.2">
      <c r="A316" s="133">
        <v>15</v>
      </c>
      <c r="C316" s="27" t="s">
        <v>138</v>
      </c>
      <c r="D316" s="217"/>
      <c r="E316" s="217"/>
      <c r="F316" s="217"/>
      <c r="G316" s="217"/>
      <c r="H316" s="217"/>
      <c r="I316" s="217"/>
      <c r="J316" s="217"/>
    </row>
    <row r="317" spans="1:10" ht="12.75" x14ac:dyDescent="0.25">
      <c r="B317" s="98" t="s">
        <v>247</v>
      </c>
      <c r="C317" s="103" t="s">
        <v>103</v>
      </c>
      <c r="D317" s="227"/>
      <c r="E317" s="227"/>
      <c r="F317" s="229"/>
      <c r="G317" s="180">
        <f>SUM(E317:F317)</f>
        <v>0</v>
      </c>
      <c r="H317" s="274"/>
      <c r="I317" s="180">
        <f>H317-D317</f>
        <v>0</v>
      </c>
      <c r="J317" s="180">
        <f>H317-G317</f>
        <v>0</v>
      </c>
    </row>
    <row r="318" spans="1:10" x14ac:dyDescent="0.2">
      <c r="C318" s="66"/>
      <c r="D318" s="242"/>
      <c r="E318" s="242"/>
      <c r="F318" s="244"/>
      <c r="G318" s="183">
        <f>SUM(E318:F318)</f>
        <v>0</v>
      </c>
      <c r="H318" s="247"/>
      <c r="I318" s="183">
        <f>H318-D318</f>
        <v>0</v>
      </c>
      <c r="J318" s="183">
        <f>H318-G318</f>
        <v>0</v>
      </c>
    </row>
    <row r="319" spans="1:10" x14ac:dyDescent="0.2">
      <c r="D319" s="237">
        <f>SUM(D317:D318)</f>
        <v>0</v>
      </c>
      <c r="E319" s="237">
        <f t="shared" ref="E319:J319" si="27">SUM(E317:E318)</f>
        <v>0</v>
      </c>
      <c r="F319" s="237">
        <f t="shared" si="27"/>
        <v>0</v>
      </c>
      <c r="G319" s="196">
        <f t="shared" si="27"/>
        <v>0</v>
      </c>
      <c r="H319" s="237">
        <f t="shared" si="27"/>
        <v>0</v>
      </c>
      <c r="I319" s="237">
        <f t="shared" si="27"/>
        <v>0</v>
      </c>
      <c r="J319" s="237">
        <f t="shared" si="27"/>
        <v>0</v>
      </c>
    </row>
  </sheetData>
  <sheetProtection algorithmName="SHA-512" hashValue="s0PyRbxVr0+dngHb9yAJqmWBgAy9tHtOZsTR4FUqPHBmF/gz6dmgh7YRn2Abg2eSPfA8vfUgv+YXl9wJCZGpIg==" saltValue="cDkhNzyshZ0nSi8ef5MgPQ==" spinCount="100000" sheet="1" selectLockedCells="1"/>
  <mergeCells count="1">
    <mergeCell ref="D206:H206"/>
  </mergeCells>
  <phoneticPr fontId="4" type="noConversion"/>
  <printOptions horizontalCentered="1"/>
  <pageMargins left="0.23622047244094491" right="0.15748031496062992" top="0.39370078740157483" bottom="0.27559055118110237" header="0.47244094488188981" footer="0.15748031496062992"/>
  <pageSetup paperSize="9" scale="90" orientation="portrait" useFirstPageNumber="1" horizontalDpi="360" verticalDpi="360" r:id="rId1"/>
  <headerFooter alignWithMargins="0">
    <oddFooter>&amp;RPage &amp;P+3 of 11</oddFooter>
  </headerFooter>
  <rowBreaks count="6" manualBreakCount="6">
    <brk id="32" max="16383" man="1"/>
    <brk id="79" max="16383" man="1"/>
    <brk id="142" max="16383" man="1"/>
    <brk id="186" max="16383" man="1"/>
    <brk id="238" max="16383" man="1"/>
    <brk id="278" max="16383" man="1"/>
  </rowBreaks>
  <ignoredErrors>
    <ignoredError sqref="H90" unlockedFormula="1"/>
    <ignoredError sqref="G297:G301 G305 G309:G311 G313 G317:G318 G290:G292 G154" formulaRange="1"/>
    <ignoredError sqref="G312 G286" formula="1"/>
    <ignoredError sqref="D79:F79" evalError="1"/>
  </ignoredError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topLeftCell="A7" zoomScaleNormal="100" workbookViewId="0">
      <selection activeCell="J12" sqref="J12"/>
    </sheetView>
  </sheetViews>
  <sheetFormatPr defaultColWidth="9.140625" defaultRowHeight="12.75" x14ac:dyDescent="0.2"/>
  <cols>
    <col min="1" max="1" width="3" style="39" bestFit="1" customWidth="1"/>
    <col min="2" max="2" width="9.140625" style="39"/>
    <col min="3" max="3" width="8.5703125" style="39" customWidth="1"/>
    <col min="4" max="5" width="5" style="39" bestFit="1" customWidth="1"/>
    <col min="6" max="14" width="10.42578125" style="60" customWidth="1"/>
    <col min="15" max="15" width="11.42578125" style="60" customWidth="1"/>
    <col min="16" max="16" width="9.140625" style="39"/>
    <col min="17" max="17" width="62.140625" style="39" bestFit="1" customWidth="1"/>
    <col min="18" max="16384" width="9.140625" style="39"/>
  </cols>
  <sheetData>
    <row r="1" spans="1:17" s="44" customFormat="1" x14ac:dyDescent="0.2">
      <c r="A1" s="87" t="str">
        <f>'Cover &amp; Table of Contents'!B6 &amp; " " &amp; 'Cover &amp; Table of Contents'!B7</f>
        <v>Fontana Local Council</v>
      </c>
      <c r="B1" s="88"/>
      <c r="C1" s="88"/>
      <c r="D1" s="88"/>
      <c r="E1" s="89"/>
      <c r="F1" s="90"/>
      <c r="G1" s="89"/>
      <c r="H1" s="91"/>
      <c r="I1" s="89"/>
      <c r="J1" s="89"/>
      <c r="K1" s="89"/>
      <c r="L1" s="89"/>
      <c r="M1" s="89"/>
      <c r="N1" s="89"/>
      <c r="O1" s="85" t="s">
        <v>47</v>
      </c>
    </row>
    <row r="2" spans="1:17" s="44" customFormat="1" x14ac:dyDescent="0.2">
      <c r="A2" s="82" t="s">
        <v>2</v>
      </c>
      <c r="B2" s="82"/>
      <c r="C2" s="82"/>
      <c r="D2" s="82"/>
      <c r="E2" s="83"/>
      <c r="F2" s="83"/>
      <c r="G2" s="83"/>
      <c r="H2" s="84"/>
      <c r="I2" s="83"/>
      <c r="J2" s="83"/>
      <c r="K2" s="83"/>
      <c r="L2" s="83"/>
      <c r="M2" s="83"/>
      <c r="N2" s="83"/>
      <c r="O2" s="84" t="str">
        <f>'Cover &amp; Table of Contents'!F25</f>
        <v>Financial Year 2022</v>
      </c>
    </row>
    <row r="3" spans="1:17" s="47" customFormat="1" ht="14.25" x14ac:dyDescent="0.2">
      <c r="A3" s="45"/>
      <c r="B3" s="46"/>
      <c r="F3" s="48"/>
      <c r="G3" s="48"/>
      <c r="H3" s="49"/>
      <c r="I3" s="49"/>
      <c r="J3" s="49"/>
      <c r="K3" s="49"/>
      <c r="L3" s="49"/>
      <c r="M3" s="49"/>
      <c r="N3" s="49"/>
      <c r="O3" s="48"/>
    </row>
    <row r="4" spans="1:17" s="51" customFormat="1" ht="15" x14ac:dyDescent="0.25">
      <c r="A4" s="45">
        <v>16</v>
      </c>
      <c r="B4" s="50" t="s">
        <v>49</v>
      </c>
      <c r="F4" s="52"/>
      <c r="G4" s="52"/>
      <c r="H4" s="53"/>
      <c r="I4" s="53"/>
      <c r="J4" s="53"/>
      <c r="K4" s="53"/>
      <c r="L4" s="53"/>
      <c r="M4" s="53"/>
      <c r="N4" s="53"/>
      <c r="O4" s="52"/>
    </row>
    <row r="5" spans="1:17" s="51" customFormat="1" ht="15" x14ac:dyDescent="0.25">
      <c r="A5" s="45"/>
      <c r="B5" s="50"/>
      <c r="F5" s="52"/>
      <c r="G5" s="52"/>
      <c r="H5" s="53"/>
      <c r="I5" s="53"/>
      <c r="J5" s="53"/>
      <c r="K5" s="53"/>
      <c r="L5" s="53"/>
      <c r="M5" s="53"/>
      <c r="N5" s="53"/>
      <c r="O5" s="52"/>
    </row>
    <row r="6" spans="1:17" s="51" customFormat="1" ht="17.25" customHeight="1" x14ac:dyDescent="0.2">
      <c r="A6" s="45"/>
      <c r="F6" s="92"/>
      <c r="G6" s="92"/>
      <c r="H6" s="92"/>
      <c r="I6" s="92"/>
      <c r="J6" s="92"/>
      <c r="K6" s="92"/>
      <c r="L6" s="92"/>
      <c r="M6" s="92"/>
      <c r="N6" s="92"/>
      <c r="O6" s="92"/>
    </row>
    <row r="7" spans="1:17" s="51" customFormat="1" ht="33.75" x14ac:dyDescent="0.2">
      <c r="A7" s="45"/>
      <c r="B7" s="54" t="s">
        <v>29</v>
      </c>
      <c r="D7" s="55"/>
      <c r="E7" s="55"/>
      <c r="F7" s="152" t="s">
        <v>337</v>
      </c>
      <c r="G7" s="152" t="s">
        <v>338</v>
      </c>
      <c r="H7" s="152" t="s">
        <v>339</v>
      </c>
      <c r="I7" s="152" t="s">
        <v>340</v>
      </c>
      <c r="J7" s="152" t="s">
        <v>341</v>
      </c>
      <c r="K7" s="152" t="s">
        <v>342</v>
      </c>
      <c r="L7" s="152" t="s">
        <v>343</v>
      </c>
      <c r="M7" s="152" t="s">
        <v>344</v>
      </c>
      <c r="N7" s="152" t="s">
        <v>345</v>
      </c>
      <c r="O7" s="153" t="s">
        <v>17</v>
      </c>
      <c r="P7" s="288"/>
      <c r="Q7" s="290" t="s">
        <v>332</v>
      </c>
    </row>
    <row r="8" spans="1:17" s="51" customFormat="1" x14ac:dyDescent="0.2">
      <c r="A8" s="45"/>
      <c r="B8" s="56" t="s">
        <v>39</v>
      </c>
      <c r="F8" s="155" t="s">
        <v>334</v>
      </c>
      <c r="G8" s="155">
        <v>0.2</v>
      </c>
      <c r="H8" s="155">
        <v>0.25</v>
      </c>
      <c r="I8" s="296">
        <v>0.2</v>
      </c>
      <c r="J8" s="155">
        <v>0.1</v>
      </c>
      <c r="K8" s="155">
        <v>1</v>
      </c>
      <c r="L8" s="155">
        <v>0.1</v>
      </c>
      <c r="M8" s="155">
        <v>0.1</v>
      </c>
      <c r="N8" s="155">
        <v>0</v>
      </c>
      <c r="O8" s="156"/>
      <c r="P8" s="288"/>
      <c r="Q8" s="290" t="s">
        <v>333</v>
      </c>
    </row>
    <row r="9" spans="1:17" s="93" customFormat="1" x14ac:dyDescent="0.2">
      <c r="B9" s="54"/>
      <c r="F9" s="157" t="s">
        <v>139</v>
      </c>
      <c r="G9" s="157" t="s">
        <v>139</v>
      </c>
      <c r="H9" s="157" t="s">
        <v>139</v>
      </c>
      <c r="I9" s="157" t="s">
        <v>139</v>
      </c>
      <c r="J9" s="157" t="s">
        <v>139</v>
      </c>
      <c r="K9" s="157" t="s">
        <v>139</v>
      </c>
      <c r="L9" s="157" t="s">
        <v>139</v>
      </c>
      <c r="M9" s="157" t="s">
        <v>139</v>
      </c>
      <c r="N9" s="157" t="s">
        <v>139</v>
      </c>
      <c r="O9" s="157" t="s">
        <v>139</v>
      </c>
      <c r="P9" s="154"/>
    </row>
    <row r="10" spans="1:17" s="51" customFormat="1" x14ac:dyDescent="0.2">
      <c r="A10" s="45"/>
      <c r="B10" s="54" t="s">
        <v>30</v>
      </c>
      <c r="F10" s="157"/>
      <c r="G10" s="157"/>
      <c r="H10" s="158"/>
      <c r="I10" s="158"/>
      <c r="J10" s="158"/>
      <c r="K10" s="158"/>
      <c r="L10" s="158"/>
      <c r="M10" s="158"/>
      <c r="N10" s="158"/>
      <c r="O10" s="157"/>
      <c r="P10" s="154"/>
    </row>
    <row r="11" spans="1:17" s="51" customFormat="1" x14ac:dyDescent="0.2">
      <c r="A11" s="45"/>
      <c r="B11" s="56" t="s">
        <v>292</v>
      </c>
      <c r="D11" s="57">
        <f>'Cover &amp; Table of Contents'!B15</f>
        <v>2022</v>
      </c>
      <c r="E11" s="57"/>
      <c r="F11" s="159">
        <v>20646</v>
      </c>
      <c r="G11" s="159">
        <v>29268</v>
      </c>
      <c r="H11" s="159">
        <v>5951</v>
      </c>
      <c r="I11" s="159">
        <v>18101</v>
      </c>
      <c r="J11" s="159">
        <v>416115</v>
      </c>
      <c r="K11" s="159">
        <v>2161</v>
      </c>
      <c r="L11" s="159">
        <v>458561</v>
      </c>
      <c r="M11" s="159">
        <v>11906</v>
      </c>
      <c r="N11" s="159">
        <v>3830</v>
      </c>
      <c r="O11" s="177">
        <f>SUM(F11:N11)</f>
        <v>966539</v>
      </c>
      <c r="P11" s="288"/>
      <c r="Q11" s="290" t="s">
        <v>329</v>
      </c>
    </row>
    <row r="12" spans="1:17" s="51" customFormat="1" x14ac:dyDescent="0.2">
      <c r="A12" s="45"/>
      <c r="B12" s="56" t="s">
        <v>31</v>
      </c>
      <c r="F12" s="160"/>
      <c r="G12" s="160">
        <v>45000</v>
      </c>
      <c r="H12" s="160"/>
      <c r="I12" s="160"/>
      <c r="J12" s="160" t="s">
        <v>2</v>
      </c>
      <c r="K12" s="160"/>
      <c r="L12" s="160">
        <v>191000</v>
      </c>
      <c r="M12" s="160">
        <v>0</v>
      </c>
      <c r="N12" s="160">
        <v>100000</v>
      </c>
      <c r="O12" s="178">
        <f>SUM(F12:N12)</f>
        <v>336000</v>
      </c>
      <c r="P12" s="294"/>
      <c r="Q12" s="294"/>
    </row>
    <row r="13" spans="1:17" s="51" customFormat="1" x14ac:dyDescent="0.2">
      <c r="A13" s="45"/>
      <c r="B13" s="56" t="s">
        <v>32</v>
      </c>
      <c r="F13" s="161"/>
      <c r="G13" s="161"/>
      <c r="H13" s="161"/>
      <c r="I13" s="161"/>
      <c r="J13" s="161"/>
      <c r="K13" s="161"/>
      <c r="L13" s="161"/>
      <c r="M13" s="161"/>
      <c r="N13" s="161"/>
      <c r="O13" s="179">
        <f>SUM(F13:N13)</f>
        <v>0</v>
      </c>
      <c r="P13" s="288"/>
      <c r="Q13" s="290" t="s">
        <v>330</v>
      </c>
    </row>
    <row r="14" spans="1:17" s="51" customFormat="1" x14ac:dyDescent="0.2">
      <c r="A14" s="45"/>
      <c r="B14" s="56" t="s">
        <v>293</v>
      </c>
      <c r="D14" s="58">
        <f>'Cover &amp; Table of Contents'!B15</f>
        <v>2022</v>
      </c>
      <c r="F14" s="162">
        <f>SUM(F11:F13)</f>
        <v>20646</v>
      </c>
      <c r="G14" s="162">
        <f t="shared" ref="G14:N14" si="0">SUM(G11:G13)</f>
        <v>74268</v>
      </c>
      <c r="H14" s="162">
        <f t="shared" si="0"/>
        <v>5951</v>
      </c>
      <c r="I14" s="162">
        <f t="shared" si="0"/>
        <v>18101</v>
      </c>
      <c r="J14" s="162">
        <f t="shared" si="0"/>
        <v>416115</v>
      </c>
      <c r="K14" s="162">
        <f t="shared" si="0"/>
        <v>2161</v>
      </c>
      <c r="L14" s="162">
        <f t="shared" si="0"/>
        <v>649561</v>
      </c>
      <c r="M14" s="162">
        <f t="shared" si="0"/>
        <v>11906</v>
      </c>
      <c r="N14" s="162">
        <f t="shared" si="0"/>
        <v>103830</v>
      </c>
      <c r="O14" s="162">
        <f>SUM(O11:O13)</f>
        <v>1302539</v>
      </c>
      <c r="P14" s="294"/>
      <c r="Q14" s="294"/>
    </row>
    <row r="15" spans="1:17" s="51" customFormat="1" x14ac:dyDescent="0.2">
      <c r="A15" s="45"/>
      <c r="B15" s="56"/>
      <c r="F15" s="157"/>
      <c r="G15" s="157"/>
      <c r="H15" s="158"/>
      <c r="I15" s="158"/>
      <c r="J15" s="158"/>
      <c r="K15" s="158"/>
      <c r="L15" s="158"/>
      <c r="M15" s="158"/>
      <c r="N15" s="158"/>
      <c r="O15" s="157"/>
      <c r="P15" s="294"/>
      <c r="Q15" s="294"/>
    </row>
    <row r="16" spans="1:17" s="51" customFormat="1" x14ac:dyDescent="0.2">
      <c r="A16" s="45"/>
      <c r="B16" s="54" t="s">
        <v>35</v>
      </c>
      <c r="F16" s="157"/>
      <c r="G16" s="157"/>
      <c r="H16" s="158"/>
      <c r="I16" s="158"/>
      <c r="J16" s="158"/>
      <c r="K16" s="158"/>
      <c r="L16" s="158"/>
      <c r="M16" s="158"/>
      <c r="N16" s="158"/>
      <c r="O16" s="157"/>
      <c r="P16" s="294"/>
      <c r="Q16" s="294"/>
    </row>
    <row r="17" spans="1:17" s="51" customFormat="1" x14ac:dyDescent="0.2">
      <c r="A17" s="45"/>
      <c r="B17" s="56" t="s">
        <v>292</v>
      </c>
      <c r="D17" s="58">
        <f>'Cover &amp; Table of Contents'!B15</f>
        <v>2022</v>
      </c>
      <c r="F17" s="163"/>
      <c r="G17" s="163">
        <v>15400</v>
      </c>
      <c r="H17" s="163"/>
      <c r="I17" s="163">
        <v>2278</v>
      </c>
      <c r="J17" s="163">
        <v>186859</v>
      </c>
      <c r="K17" s="163"/>
      <c r="L17" s="163">
        <v>31961</v>
      </c>
      <c r="M17" s="163"/>
      <c r="N17" s="163"/>
      <c r="O17" s="164">
        <f>SUM(F17:N17)</f>
        <v>236498</v>
      </c>
      <c r="P17" s="288"/>
      <c r="Q17" s="290" t="s">
        <v>329</v>
      </c>
    </row>
    <row r="18" spans="1:17" s="51" customFormat="1" x14ac:dyDescent="0.2">
      <c r="A18" s="45"/>
      <c r="B18" s="56" t="s">
        <v>31</v>
      </c>
      <c r="F18" s="165"/>
      <c r="G18" s="165">
        <v>45000</v>
      </c>
      <c r="H18" s="165"/>
      <c r="I18" s="165"/>
      <c r="J18" s="165">
        <v>97975</v>
      </c>
      <c r="K18" s="165"/>
      <c r="L18" s="165">
        <v>191000</v>
      </c>
      <c r="M18" s="165"/>
      <c r="N18" s="165"/>
      <c r="O18" s="166">
        <f>SUM(F18:N18)</f>
        <v>333975</v>
      </c>
      <c r="P18" s="294"/>
      <c r="Q18" s="294"/>
    </row>
    <row r="19" spans="1:17" s="51" customFormat="1" x14ac:dyDescent="0.2">
      <c r="A19" s="45"/>
      <c r="B19" s="56" t="s">
        <v>293</v>
      </c>
      <c r="D19" s="58">
        <f>'Cover &amp; Table of Contents'!B15</f>
        <v>2022</v>
      </c>
      <c r="F19" s="162">
        <f>SUM(F17:F18)</f>
        <v>0</v>
      </c>
      <c r="G19" s="162">
        <f t="shared" ref="G19:O19" si="1">SUM(G17:G18)</f>
        <v>60400</v>
      </c>
      <c r="H19" s="162">
        <f t="shared" si="1"/>
        <v>0</v>
      </c>
      <c r="I19" s="162">
        <f t="shared" si="1"/>
        <v>2278</v>
      </c>
      <c r="J19" s="162">
        <f t="shared" si="1"/>
        <v>284834</v>
      </c>
      <c r="K19" s="162">
        <f t="shared" si="1"/>
        <v>0</v>
      </c>
      <c r="L19" s="162">
        <f t="shared" si="1"/>
        <v>222961</v>
      </c>
      <c r="M19" s="162">
        <f t="shared" si="1"/>
        <v>0</v>
      </c>
      <c r="N19" s="162">
        <f t="shared" si="1"/>
        <v>0</v>
      </c>
      <c r="O19" s="162">
        <f t="shared" si="1"/>
        <v>570473</v>
      </c>
      <c r="P19" s="294"/>
      <c r="Q19" s="294"/>
    </row>
    <row r="20" spans="1:17" s="51" customFormat="1" x14ac:dyDescent="0.2">
      <c r="A20" s="45"/>
      <c r="B20" s="56"/>
      <c r="F20" s="157"/>
      <c r="G20" s="157"/>
      <c r="H20" s="158"/>
      <c r="I20" s="158"/>
      <c r="J20" s="158"/>
      <c r="K20" s="158"/>
      <c r="L20" s="158"/>
      <c r="M20" s="158"/>
      <c r="N20" s="158"/>
      <c r="O20" s="157"/>
      <c r="P20" s="294"/>
      <c r="Q20" s="294"/>
    </row>
    <row r="21" spans="1:17" s="51" customFormat="1" x14ac:dyDescent="0.2">
      <c r="A21" s="45"/>
      <c r="B21" s="54" t="s">
        <v>303</v>
      </c>
      <c r="F21" s="157"/>
      <c r="G21" s="157"/>
      <c r="H21" s="158"/>
      <c r="I21" s="158"/>
      <c r="J21" s="158"/>
      <c r="K21" s="158"/>
      <c r="L21" s="158"/>
      <c r="M21" s="158"/>
      <c r="N21" s="158"/>
      <c r="O21" s="157"/>
      <c r="P21" s="294"/>
      <c r="Q21" s="294"/>
    </row>
    <row r="22" spans="1:17" s="51" customFormat="1" x14ac:dyDescent="0.2">
      <c r="A22" s="45"/>
      <c r="B22" s="56" t="s">
        <v>292</v>
      </c>
      <c r="D22" s="58">
        <f>'Cover &amp; Table of Contents'!B15</f>
        <v>2022</v>
      </c>
      <c r="F22" s="159">
        <v>18040</v>
      </c>
      <c r="G22" s="159">
        <v>8392</v>
      </c>
      <c r="H22" s="159">
        <v>5951</v>
      </c>
      <c r="I22" s="159">
        <v>14814</v>
      </c>
      <c r="J22" s="159">
        <v>174137</v>
      </c>
      <c r="K22" s="159">
        <v>2161</v>
      </c>
      <c r="L22" s="159">
        <v>360930</v>
      </c>
      <c r="M22" s="159">
        <v>6619</v>
      </c>
      <c r="N22" s="159">
        <v>0</v>
      </c>
      <c r="O22" s="164">
        <f>SUM(F22:N22)</f>
        <v>591044</v>
      </c>
      <c r="P22" s="288"/>
      <c r="Q22" s="290" t="s">
        <v>329</v>
      </c>
    </row>
    <row r="23" spans="1:17" s="51" customFormat="1" x14ac:dyDescent="0.2">
      <c r="A23" s="45"/>
      <c r="B23" s="56" t="s">
        <v>33</v>
      </c>
      <c r="F23" s="160">
        <v>1038</v>
      </c>
      <c r="G23" s="160">
        <v>2266</v>
      </c>
      <c r="H23" s="160">
        <v>0</v>
      </c>
      <c r="I23" s="160">
        <v>674</v>
      </c>
      <c r="J23" s="160">
        <v>11701</v>
      </c>
      <c r="K23" s="160">
        <v>0</v>
      </c>
      <c r="L23" s="160">
        <v>18375</v>
      </c>
      <c r="M23" s="160">
        <v>377</v>
      </c>
      <c r="N23" s="160">
        <v>0</v>
      </c>
      <c r="O23" s="167">
        <f>SUM(F23:N23)</f>
        <v>34431</v>
      </c>
      <c r="P23" s="294"/>
      <c r="Q23" s="294"/>
    </row>
    <row r="24" spans="1:17" s="51" customFormat="1" x14ac:dyDescent="0.2">
      <c r="A24" s="45"/>
      <c r="B24" s="56" t="s">
        <v>34</v>
      </c>
      <c r="F24" s="161"/>
      <c r="G24" s="161"/>
      <c r="H24" s="161"/>
      <c r="I24" s="161"/>
      <c r="J24" s="161"/>
      <c r="K24" s="161"/>
      <c r="L24" s="161"/>
      <c r="M24" s="161"/>
      <c r="N24" s="161"/>
      <c r="O24" s="166">
        <f>SUM(F24:N24)</f>
        <v>0</v>
      </c>
      <c r="P24" s="288"/>
      <c r="Q24" s="290" t="s">
        <v>330</v>
      </c>
    </row>
    <row r="25" spans="1:17" s="51" customFormat="1" x14ac:dyDescent="0.2">
      <c r="A25" s="45"/>
      <c r="B25" s="56" t="s">
        <v>293</v>
      </c>
      <c r="D25" s="58">
        <f>'Cover &amp; Table of Contents'!B15</f>
        <v>2022</v>
      </c>
      <c r="F25" s="162">
        <f>SUM(F22:F24)</f>
        <v>19078</v>
      </c>
      <c r="G25" s="162">
        <f t="shared" ref="G25:N25" si="2">SUM(G22:G24)</f>
        <v>10658</v>
      </c>
      <c r="H25" s="162">
        <f t="shared" si="2"/>
        <v>5951</v>
      </c>
      <c r="I25" s="162">
        <f t="shared" si="2"/>
        <v>15488</v>
      </c>
      <c r="J25" s="162">
        <f t="shared" si="2"/>
        <v>185838</v>
      </c>
      <c r="K25" s="162">
        <f t="shared" si="2"/>
        <v>2161</v>
      </c>
      <c r="L25" s="162">
        <f t="shared" si="2"/>
        <v>379305</v>
      </c>
      <c r="M25" s="162">
        <f t="shared" si="2"/>
        <v>6996</v>
      </c>
      <c r="N25" s="162">
        <f t="shared" si="2"/>
        <v>0</v>
      </c>
      <c r="O25" s="162">
        <f>SUM(O22:O24)</f>
        <v>625475</v>
      </c>
      <c r="P25" s="154"/>
    </row>
    <row r="26" spans="1:17" s="51" customFormat="1" ht="13.5" thickBot="1" x14ac:dyDescent="0.25">
      <c r="A26" s="45"/>
      <c r="B26" s="56"/>
      <c r="F26" s="55"/>
      <c r="G26" s="55"/>
      <c r="H26" s="130"/>
      <c r="I26" s="130"/>
      <c r="J26" s="130"/>
      <c r="K26" s="130"/>
      <c r="L26" s="130"/>
      <c r="M26" s="130"/>
      <c r="N26" s="130"/>
      <c r="O26" s="52"/>
    </row>
    <row r="27" spans="1:17" s="51" customFormat="1" x14ac:dyDescent="0.2">
      <c r="A27" s="45"/>
      <c r="B27" s="54" t="s">
        <v>295</v>
      </c>
      <c r="E27" s="59">
        <f>'Cover &amp; Table of Contents'!B15-1</f>
        <v>2021</v>
      </c>
      <c r="F27" s="175">
        <v>3567</v>
      </c>
      <c r="G27" s="176">
        <v>20007</v>
      </c>
      <c r="H27" s="176">
        <v>0</v>
      </c>
      <c r="I27" s="176">
        <v>75</v>
      </c>
      <c r="J27" s="176">
        <v>82672</v>
      </c>
      <c r="K27" s="176">
        <v>0</v>
      </c>
      <c r="L27" s="176">
        <v>84131</v>
      </c>
      <c r="M27" s="176">
        <v>11200</v>
      </c>
      <c r="N27" s="176">
        <v>81272</v>
      </c>
      <c r="O27" s="169">
        <f>SUM(F27:N27)</f>
        <v>282924</v>
      </c>
    </row>
    <row r="28" spans="1:17" s="51" customFormat="1" x14ac:dyDescent="0.2">
      <c r="A28" s="45"/>
      <c r="B28" s="54" t="s">
        <v>294</v>
      </c>
      <c r="E28" s="59">
        <f>'Cover &amp; Table of Contents'!B15</f>
        <v>2022</v>
      </c>
      <c r="F28" s="170">
        <f>F11-F17-F22</f>
        <v>2606</v>
      </c>
      <c r="G28" s="168">
        <f t="shared" ref="G28:O28" si="3">G11-G17-G22</f>
        <v>5476</v>
      </c>
      <c r="H28" s="168">
        <f t="shared" si="3"/>
        <v>0</v>
      </c>
      <c r="I28" s="168">
        <f t="shared" si="3"/>
        <v>1009</v>
      </c>
      <c r="J28" s="168">
        <f t="shared" si="3"/>
        <v>55119</v>
      </c>
      <c r="K28" s="168">
        <f t="shared" si="3"/>
        <v>0</v>
      </c>
      <c r="L28" s="168">
        <f t="shared" si="3"/>
        <v>65670</v>
      </c>
      <c r="M28" s="168">
        <f t="shared" si="3"/>
        <v>5287</v>
      </c>
      <c r="N28" s="168">
        <f t="shared" si="3"/>
        <v>3830</v>
      </c>
      <c r="O28" s="171">
        <f t="shared" si="3"/>
        <v>138997</v>
      </c>
    </row>
    <row r="29" spans="1:17" s="51" customFormat="1" ht="13.5" thickBot="1" x14ac:dyDescent="0.25">
      <c r="A29" s="45"/>
      <c r="B29" s="54" t="s">
        <v>295</v>
      </c>
      <c r="E29" s="59">
        <f>'Cover &amp; Table of Contents'!B15</f>
        <v>2022</v>
      </c>
      <c r="F29" s="172">
        <f>F14-F19-F25</f>
        <v>1568</v>
      </c>
      <c r="G29" s="173">
        <f t="shared" ref="G29:N29" si="4">G14-G19-G25</f>
        <v>3210</v>
      </c>
      <c r="H29" s="173">
        <f t="shared" si="4"/>
        <v>0</v>
      </c>
      <c r="I29" s="173">
        <f t="shared" si="4"/>
        <v>335</v>
      </c>
      <c r="J29" s="173">
        <f t="shared" si="4"/>
        <v>-54557</v>
      </c>
      <c r="K29" s="173">
        <f t="shared" si="4"/>
        <v>0</v>
      </c>
      <c r="L29" s="173">
        <f t="shared" si="4"/>
        <v>47295</v>
      </c>
      <c r="M29" s="173">
        <f t="shared" si="4"/>
        <v>4910</v>
      </c>
      <c r="N29" s="173">
        <f t="shared" si="4"/>
        <v>103830</v>
      </c>
      <c r="O29" s="174">
        <f>O14-O19-O25</f>
        <v>106591</v>
      </c>
    </row>
    <row r="30" spans="1:17" s="51" customFormat="1" x14ac:dyDescent="0.2">
      <c r="A30" s="45"/>
      <c r="B30" s="54"/>
      <c r="F30" s="55"/>
      <c r="G30" s="55"/>
      <c r="H30" s="130"/>
      <c r="I30" s="130"/>
      <c r="J30" s="130"/>
      <c r="K30" s="130"/>
      <c r="L30" s="130"/>
      <c r="M30" s="130"/>
      <c r="N30" s="130"/>
      <c r="O30" s="52"/>
    </row>
    <row r="31" spans="1:17" s="51" customFormat="1" x14ac:dyDescent="0.2">
      <c r="A31" s="45"/>
      <c r="C31" s="60"/>
      <c r="D31" s="60"/>
      <c r="E31" s="60"/>
      <c r="F31" s="60"/>
      <c r="G31" s="60"/>
      <c r="H31" s="60"/>
      <c r="I31" s="53"/>
      <c r="J31" s="53"/>
      <c r="K31" s="53"/>
      <c r="L31" s="53"/>
      <c r="M31" s="53"/>
      <c r="N31" s="53"/>
      <c r="O31" s="52"/>
    </row>
    <row r="32" spans="1:17" x14ac:dyDescent="0.2">
      <c r="C32" s="60"/>
      <c r="D32" s="60"/>
      <c r="E32" s="60"/>
    </row>
    <row r="33" spans="3:5" x14ac:dyDescent="0.2">
      <c r="C33" s="60"/>
      <c r="D33" s="60"/>
      <c r="E33" s="60"/>
    </row>
    <row r="34" spans="3:5" x14ac:dyDescent="0.2">
      <c r="C34" s="60"/>
      <c r="D34" s="60"/>
      <c r="E34" s="60"/>
    </row>
    <row r="35" spans="3:5" x14ac:dyDescent="0.2">
      <c r="C35" s="60"/>
      <c r="D35" s="60"/>
      <c r="E35" s="60"/>
    </row>
    <row r="36" spans="3:5" x14ac:dyDescent="0.2">
      <c r="C36" s="60"/>
      <c r="D36" s="60"/>
      <c r="E36" s="60"/>
    </row>
    <row r="37" spans="3:5" x14ac:dyDescent="0.2">
      <c r="C37" s="60"/>
      <c r="D37" s="60"/>
      <c r="E37" s="60"/>
    </row>
  </sheetData>
  <sheetProtection algorithmName="SHA-512" hashValue="9tnAQ4qq1uzcXWsYghUOyzYk1klwwxXqnxp5qJviEeS3LDwAeohxybDpHKaBvieiESKtVEIhj05sfudBjOZfVA==" saltValue="hfeZgcNqnjoCVsDFnF5dDw==" spinCount="100000" sheet="1" selectLockedCells="1"/>
  <phoneticPr fontId="4" type="noConversion"/>
  <dataValidations xWindow="326" yWindow="190" count="3">
    <dataValidation type="whole" operator="lessThanOrEqual" allowBlank="1" showInputMessage="1" showErrorMessage="1" error="A negative  number should be entered." prompt="Please enter a negative number." sqref="G24:N24"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 allowBlank="1" showInputMessage="1" showErrorMessage="1" prompt="Enter type of Asset example  Property" sqref="F7" xr:uid="{00000000-0002-0000-0300-000002000000}"/>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horizontalDpi="360" verticalDpi="360" r:id="rId1"/>
  <headerFooter alignWithMargins="0">
    <oddFooter>&amp;R&amp;"Times New Roman,Regular"Page &amp;P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Gov Page" ma:contentTypeID="0x010100C568DB52D9D0A14D9B2FDCC96666E9F2007948130EC3DB064584E219954237AF39000240C7920F114CF3AD16ACA55A8830BD00172BD0B561DCC34F9EE536267ED9491D" ma:contentTypeVersion="3" ma:contentTypeDescription="eGov Page Content Type" ma:contentTypeScope="" ma:versionID="a7cd624963020690dc4232f19f5b63e9">
  <xsd:schema xmlns:xsd="http://www.w3.org/2001/XMLSchema" xmlns:xs="http://www.w3.org/2001/XMLSchema" xmlns:p="http://schemas.microsoft.com/office/2006/metadata/properties" xmlns:ns1="http://schemas.microsoft.com/sharepoint/v3" xmlns:ns2="3974e941-df95-425d-ae30-2fff04267f7f" xmlns:ns3="603abf10-6617-4add-b713-7782ef630d55" targetNamespace="http://schemas.microsoft.com/office/2006/metadata/properties" ma:root="true" ma:fieldsID="490d2db8b1e9345e452c426fb6ace027" ns1:_="" ns2:_="" ns3:_="">
    <xsd:import namespace="http://schemas.microsoft.com/sharepoint/v3"/>
    <xsd:import namespace="3974e941-df95-425d-ae30-2fff04267f7f"/>
    <xsd:import namespace="603abf10-6617-4add-b713-7782ef630d55"/>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2:HTMLMetaTag" minOccurs="0"/>
                <xsd:element ref="ns2:AllowComment" minOccurs="0"/>
                <xsd:element ref="ns2:CommentsThread" minOccurs="0"/>
                <xsd:element ref="ns2:ContentTypeTaxonomyNote_0" minOccurs="0"/>
                <xsd:element ref="ns2:SubjectTaxonomy_0" minOccurs="0"/>
                <xsd:element ref="ns2:BusinessTaxonomyNote_0" minOccurs="0"/>
                <xsd:element ref="ns2:LifeEventTaxonomyNote_0" minOccurs="0"/>
                <xsd:element ref="ns2:CommunityTaxonomyNote_0" minOccurs="0"/>
                <xsd:element ref="ns1:AverageRating" minOccurs="0"/>
                <xsd:element ref="ns1:RatingCount"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internalName="PublishingStartDate">
      <xsd:simpleType>
        <xsd:restriction base="dms:Unknown"/>
      </xsd:simpleType>
    </xsd:element>
    <xsd:element name="PublishingExpirationDate" ma:index="10" nillable="true" ma:displayName="Scheduling End Date" ma:internalName="PublishingExpirationDate">
      <xsd:simpleType>
        <xsd:restriction base="dms:Unknown"/>
      </xsd:simpleType>
    </xsd:element>
    <xsd:element name="PublishingContact" ma:index="11"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internalName="PublishingContactEmail">
      <xsd:simpleType>
        <xsd:restriction base="dms:Text">
          <xsd:maxLength value="255"/>
        </xsd:restriction>
      </xsd:simpleType>
    </xsd:element>
    <xsd:element name="PublishingContactName" ma:index="13" nillable="true" ma:displayName="Contact Name" ma:internalName="PublishingContactName">
      <xsd:simpleType>
        <xsd:restriction base="dms:Text">
          <xsd:maxLength value="255"/>
        </xsd:restriction>
      </xsd:simpleType>
    </xsd:element>
    <xsd:element name="PublishingContactPicture" ma:index="14"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internalName="PublishingRollupImage">
      <xsd:simpleType>
        <xsd:restriction base="dms:Unknown"/>
      </xsd:simpleType>
    </xsd:element>
    <xsd:element name="Audience" ma:index="19" nillable="true" ma:displayName="Target Audiences" ma:description="" ma:internalName="Audience">
      <xsd:simpleType>
        <xsd:restriction base="dms:Unknown"/>
      </xsd:simpleType>
    </xsd:element>
    <xsd:element name="AverageRating" ma:index="33" nillable="true" ma:displayName="Rating (0-5)" ma:decimals="2" ma:description="Average value of all the ratings that have been submitted" ma:internalName="AverageRating" ma:readOnly="true">
      <xsd:simpleType>
        <xsd:restriction base="dms:Number"/>
      </xsd:simpleType>
    </xsd:element>
    <xsd:element name="RatingCount" ma:index="34" nillable="true" ma:displayName="Number of Ratings" ma:decimals="0" ma:description="Number of ratings submitted"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974e941-df95-425d-ae30-2fff04267f7f" elementFormDefault="qualified">
    <xsd:import namespace="http://schemas.microsoft.com/office/2006/documentManagement/types"/>
    <xsd:import namespace="http://schemas.microsoft.com/office/infopath/2007/PartnerControls"/>
    <xsd:element name="HTMLMetaTag" ma:index="20" nillable="true" ma:displayName="HTML Meta Tags" ma:description="The text will be placed within the head tag of the HTML" ma:internalName="HTMLMetaTag">
      <xsd:simpleType>
        <xsd:restriction base="dms:Note">
          <xsd:maxLength value="255"/>
        </xsd:restriction>
      </xsd:simpleType>
    </xsd:element>
    <xsd:element name="AllowComment" ma:index="21" nillable="true" ma:displayName="Allow Comments" ma:description="Choice whther to show comments only, show and write and none" ma:format="Dropdown" ma:internalName="AllowComment">
      <xsd:simpleType>
        <xsd:restriction base="dms:Choice">
          <xsd:enumeration value="None"/>
          <xsd:enumeration value="Show with Add Option"/>
          <xsd:enumeration value="Show Only"/>
        </xsd:restriction>
      </xsd:simpleType>
    </xsd:element>
    <xsd:element name="CommentsThread" ma:index="22" nillable="true" ma:displayName="Comments Thread" ma:description="Value referencing the DiscussionBoard fo the page" ma:hidden="true" ma:internalName="CommentsThread">
      <xsd:simpleType>
        <xsd:restriction base="dms:Unknown"/>
      </xsd:simpleType>
    </xsd:element>
    <xsd:element name="ContentTypeTaxonomyNote_0" ma:index="23" nillable="true" ma:taxonomy="true" ma:internalName="ContentTypeTaxonomyNote_0" ma:taxonomyFieldName="ContentTypeTaxonomy" ma:displayName="Content Type Taxonomy" ma:fieldId="{d9667c8c-4ae5-4d99-b404-6c5f92ecc01c}" ma:sspId="c4066818-9105-4809-a5ca-8863d96e86b9" ma:termSetId="78547238-9e6c-489e-855b-b8ae5550f6c3" ma:anchorId="00000000-0000-0000-0000-000000000000" ma:open="false" ma:isKeyword="false">
      <xsd:complexType>
        <xsd:sequence>
          <xsd:element ref="pc:Terms" minOccurs="0" maxOccurs="1"/>
        </xsd:sequence>
      </xsd:complexType>
    </xsd:element>
    <xsd:element name="SubjectTaxonomy_0" ma:index="25" nillable="true" ma:taxonomy="true" ma:internalName="SubjectTaxonomy_0" ma:taxonomyFieldName="SubjectTaxonomy" ma:displayName="Subject Taxonomy" ma:fieldId="{126ce0a6-9e00-4831-8953-78ad0a7c5d2f}" ma:taxonomyMulti="true" ma:sspId="c4066818-9105-4809-a5ca-8863d96e86b9" ma:termSetId="93f5f61e-4f70-4200-9bf2-69a0e469c476" ma:anchorId="00000000-0000-0000-0000-000000000000" ma:open="false" ma:isKeyword="false">
      <xsd:complexType>
        <xsd:sequence>
          <xsd:element ref="pc:Terms" minOccurs="0" maxOccurs="1"/>
        </xsd:sequence>
      </xsd:complexType>
    </xsd:element>
    <xsd:element name="BusinessTaxonomyNote_0" ma:index="27" nillable="true" ma:taxonomy="true" ma:internalName="BusinessTaxonomyNote_0" ma:taxonomyFieldName="BusinessTaxonomy" ma:displayName="Business Taxonomy" ma:fieldId="{4ffd13c7-dd9d-45f7-9282-01a79a085f3c}" ma:taxonomyMulti="true" ma:sspId="c4066818-9105-4809-a5ca-8863d96e86b9" ma:termSetId="bd287dba-0acc-476d-911e-33f853bc5fe5" ma:anchorId="00000000-0000-0000-0000-000000000000" ma:open="false" ma:isKeyword="false">
      <xsd:complexType>
        <xsd:sequence>
          <xsd:element ref="pc:Terms" minOccurs="0" maxOccurs="1"/>
        </xsd:sequence>
      </xsd:complexType>
    </xsd:element>
    <xsd:element name="LifeEventTaxonomyNote_0" ma:index="29" nillable="true" ma:taxonomy="true" ma:internalName="LifeEventTaxonomyNote_0" ma:taxonomyFieldName="LifeEventTaxonomy" ma:displayName="Life Event Taxonomy" ma:fieldId="{b21326e8-fb5c-47c0-81ac-df5932d938c4}" ma:taxonomyMulti="true" ma:sspId="c4066818-9105-4809-a5ca-8863d96e86b9" ma:termSetId="313fc26f-5668-442f-ba3e-e950d79c81d4" ma:anchorId="00000000-0000-0000-0000-000000000000" ma:open="false" ma:isKeyword="false">
      <xsd:complexType>
        <xsd:sequence>
          <xsd:element ref="pc:Terms" minOccurs="0" maxOccurs="1"/>
        </xsd:sequence>
      </xsd:complexType>
    </xsd:element>
    <xsd:element name="CommunityTaxonomyNote_0" ma:index="31" nillable="true" ma:taxonomy="true" ma:internalName="CommunityTaxonomyNote_0" ma:taxonomyFieldName="CommunityTaxonomy" ma:displayName="Community Taxonomy" ma:fieldId="{6804fc1f-3887-4b1f-9d26-b68d5b4ce5f1}" ma:taxonomyMulti="true" ma:sspId="c4066818-9105-4809-a5ca-8863d96e86b9" ma:termSetId="42a65cd0-7600-413e-bb1d-84dc0b190f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3abf10-6617-4add-b713-7782ef630d55" elementFormDefault="qualified">
    <xsd:import namespace="http://schemas.microsoft.com/office/2006/documentManagement/types"/>
    <xsd:import namespace="http://schemas.microsoft.com/office/infopath/2007/PartnerControls"/>
    <xsd:element name="TaxCatchAll" ma:index="35" nillable="true" ma:displayName="Taxonomy Catch All Column" ma:description="" ma:hidden="true" ma:list="{f24fe003-a375-4d27-b391-27fa39332d3c}" ma:internalName="TaxCatchAll" ma:showField="CatchAllData" ma:web="603abf10-6617-4add-b713-7782ef630d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CommunityTaxonomyNote_0 xmlns="3974e941-df95-425d-ae30-2fff04267f7f">
      <Terms xmlns="http://schemas.microsoft.com/office/infopath/2007/PartnerControls"/>
    </CommunityTaxonomyNote_0>
    <ContentTypeTaxonomyNote_0 xmlns="3974e941-df95-425d-ae30-2fff04267f7f">
      <Terms xmlns="http://schemas.microsoft.com/office/infopath/2007/PartnerControls"/>
    </ContentTypeTaxonomyNote_0>
    <TaxCatchAll xmlns="603abf10-6617-4add-b713-7782ef630d55"/>
    <PublishingContactEmail xmlns="http://schemas.microsoft.com/sharepoint/v3" xsi:nil="true"/>
    <PublishingVariationRelationshipLinkFieldID xmlns="http://schemas.microsoft.com/sharepoint/v3">
      <Url xsi:nil="true"/>
      <Description xsi:nil="true"/>
    </PublishingVariationRelationshipLinkFieldID>
    <SubjectTaxonomy_0 xmlns="3974e941-df95-425d-ae30-2fff04267f7f">
      <Terms xmlns="http://schemas.microsoft.com/office/infopath/2007/PartnerControls"/>
    </SubjectTaxonomy_0>
    <BusinessTaxonomyNote_0 xmlns="3974e941-df95-425d-ae30-2fff04267f7f">
      <Terms xmlns="http://schemas.microsoft.com/office/infopath/2007/PartnerControls"/>
    </BusinessTaxonomyNote_0>
    <PublishingVariationGroupID xmlns="http://schemas.microsoft.com/sharepoint/v3" xsi:nil="true"/>
    <CommentsThread xmlns="3974e941-df95-425d-ae30-2fff04267f7f" xsi:nil="true"/>
    <Audience xmlns="http://schemas.microsoft.com/sharepoint/v3" xsi:nil="true"/>
    <PublishingExpirationDate xmlns="http://schemas.microsoft.com/sharepoint/v3" xsi:nil="true"/>
    <HTMLMetaTag xmlns="3974e941-df95-425d-ae30-2fff04267f7f" xsi:nil="true"/>
    <PublishingContactPicture xmlns="http://schemas.microsoft.com/sharepoint/v3">
      <Url xsi:nil="true"/>
      <Description xsi:nil="true"/>
    </PublishingContactPicture>
    <PublishingStartDate xmlns="http://schemas.microsoft.com/sharepoint/v3" xsi:nil="true"/>
    <AllowComment xmlns="3974e941-df95-425d-ae30-2fff04267f7f" xsi:nil="true"/>
    <PublishingContact xmlns="http://schemas.microsoft.com/sharepoint/v3">
      <UserInfo>
        <DisplayName/>
        <AccountId xsi:nil="true"/>
        <AccountType/>
      </UserInfo>
    </PublishingContact>
    <PublishingContactName xmlns="http://schemas.microsoft.com/sharepoint/v3" xsi:nil="true"/>
    <LifeEventTaxonomyNote_0 xmlns="3974e941-df95-425d-ae30-2fff04267f7f">
      <Terms xmlns="http://schemas.microsoft.com/office/infopath/2007/PartnerControls"/>
    </LifeEventTaxonomyNote_0>
    <Comments xmlns="http://schemas.microsoft.com/sharepoint/v3" xsi:nil="true"/>
    <AverageRating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ItemDeleting</Name>
    <Synchronization>Synchronous</Synchronization>
    <Type>3</Type>
    <SequenceNumber>1000</SequenceNumber>
    <Assembly>MITA.EGov.Portal.FeatureReceivers, Version=1.0.0.0, Culture=neutral, PublicKeyToken=6662606570df5df6</Assembly>
    <Class>MITA.EGov.Portal.FeatureReceivers.EGovPageEventReceiver</Class>
    <Data/>
    <Filter/>
  </Receiver>
</spe:Receivers>
</file>

<file path=customXml/itemProps1.xml><?xml version="1.0" encoding="utf-8"?>
<ds:datastoreItem xmlns:ds="http://schemas.openxmlformats.org/officeDocument/2006/customXml" ds:itemID="{DA50B22B-E4E7-4F9F-AAB6-58E35503E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74e941-df95-425d-ae30-2fff04267f7f"/>
    <ds:schemaRef ds:uri="603abf10-6617-4add-b713-7782ef630d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44C36A-1AF5-470D-9B27-1D9005251874}">
  <ds:schemaRefs>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603abf10-6617-4add-b713-7782ef630d55"/>
    <ds:schemaRef ds:uri="http://schemas.microsoft.com/office/2006/documentManagement/types"/>
    <ds:schemaRef ds:uri="3974e941-df95-425d-ae30-2fff04267f7f"/>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A9820A6-E52F-4045-B961-BF97F6827930}">
  <ds:schemaRefs>
    <ds:schemaRef ds:uri="http://schemas.microsoft.com/sharepoint/v3/contenttype/forms"/>
  </ds:schemaRefs>
</ds:datastoreItem>
</file>

<file path=customXml/itemProps4.xml><?xml version="1.0" encoding="utf-8"?>
<ds:datastoreItem xmlns:ds="http://schemas.openxmlformats.org/officeDocument/2006/customXml" ds:itemID="{E2827D34-BA0B-4093-9928-8956057FF0C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&amp; Table of Contents</vt:lpstr>
      <vt:lpstr>Overview</vt:lpstr>
      <vt:lpstr>Details</vt:lpstr>
      <vt:lpstr>Depreciation Schedule</vt:lpstr>
      <vt:lpstr>'Cover &amp; Table of Contents'!Print_Area</vt:lpstr>
      <vt:lpstr>'Depreciation Schedule'!Print_Area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Grech Heidi Victoria at Fontana Local Council</cp:lastModifiedBy>
  <cp:lastPrinted>2022-11-10T09:08:38Z</cp:lastPrinted>
  <dcterms:created xsi:type="dcterms:W3CDTF">2006-08-24T10:16:59Z</dcterms:created>
  <dcterms:modified xsi:type="dcterms:W3CDTF">2023-01-10T11:19:13Z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0x010100C568DB52D9D0A14D9B2FDCC96666E9F2007948130EC3DB064584E219954237AF39000240C7920F114CF3AD16ACA55A8830BD00172BD0B561DCC34F9EE536267ED9491D</vt:lpwstr>
  </property>
  <property fmtid="{D5CDD505-2E9C-101B-9397-08002B2CF9AE}" pid="3" name="LifeEventTaxonomy">
    <vt:lpwstr/>
  </property>
  <property fmtid="{D5CDD505-2E9C-101B-9397-08002B2CF9AE}" pid="4" name="SubjectTaxonomy">
    <vt:lpwstr/>
  </property>
  <property fmtid="{D5CDD505-2E9C-101B-9397-08002B2CF9AE}" pid="5" name="ContentTypeTaxonomy">
    <vt:lpwstr/>
  </property>
  <property fmtid="{D5CDD505-2E9C-101B-9397-08002B2CF9AE}" pid="6" name="BusinessTaxonomy">
    <vt:lpwstr/>
  </property>
  <property fmtid="{D5CDD505-2E9C-101B-9397-08002B2CF9AE}" pid="7" name="CommunityTaxonomy">
    <vt:lpwstr/>
  </property>
</Properties>
</file>